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원본" sheetId="1" r:id="rId1"/>
  </sheets>
  <definedNames>
    <definedName name="_xlnm.Print_Area" localSheetId="0">'원본'!$A$1:$F$49</definedName>
  </definedNames>
  <calcPr fullCalcOnLoad="1"/>
</workbook>
</file>

<file path=xl/comments1.xml><?xml version="1.0" encoding="utf-8"?>
<comments xmlns="http://schemas.openxmlformats.org/spreadsheetml/2006/main">
  <authors>
    <author>고금석</author>
  </authors>
  <commentList>
    <comment ref="C3" authorId="0">
      <text>
        <r>
          <rPr>
            <b/>
            <sz val="12"/>
            <color indexed="10"/>
            <rFont val="굴림"/>
            <family val="3"/>
          </rPr>
          <t>변동시 입력</t>
        </r>
        <r>
          <rPr>
            <sz val="9"/>
            <color indexed="8"/>
            <rFont val="굴림"/>
            <family val="3"/>
          </rPr>
          <t xml:space="preserve">
</t>
        </r>
      </text>
    </comment>
    <comment ref="C4" authorId="0">
      <text>
        <r>
          <rPr>
            <b/>
            <sz val="12"/>
            <color indexed="10"/>
            <rFont val="굴림"/>
            <family val="3"/>
          </rPr>
          <t>변동시 입력</t>
        </r>
      </text>
    </comment>
    <comment ref="C5" authorId="0">
      <text>
        <r>
          <rPr>
            <b/>
            <sz val="12"/>
            <color indexed="10"/>
            <rFont val="굴림"/>
            <family val="3"/>
          </rPr>
          <t>변동시 입력</t>
        </r>
        <r>
          <rPr>
            <b/>
            <sz val="12"/>
            <color indexed="12"/>
            <rFont val="굴림"/>
            <family val="3"/>
          </rPr>
          <t>(개월수)</t>
        </r>
        <r>
          <rPr>
            <sz val="9"/>
            <color indexed="8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<sst xmlns="http://schemas.openxmlformats.org/spreadsheetml/2006/main" count="25" uniqueCount="22">
  <si>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표면금리</t>
  </si>
  <si>
    <t>미상환원금잔액</t>
  </si>
  <si>
    <t>이자부분</t>
  </si>
  <si>
    <t>이행보증금</t>
  </si>
  <si>
    <t>실질금리</t>
  </si>
  <si>
    <t>원금부분</t>
  </si>
  <si>
    <t>상환원금</t>
  </si>
  <si>
    <t>할부요율</t>
  </si>
  <si>
    <t>월할부금</t>
  </si>
  <si>
    <t>대출기간</t>
  </si>
  <si>
    <t>총이자액</t>
  </si>
  <si>
    <t>수수료율</t>
  </si>
  <si>
    <t xml:space="preserve"> </t>
  </si>
  <si>
    <t>대출금</t>
  </si>
  <si>
    <t>공증료</t>
  </si>
  <si>
    <t>IRR</t>
  </si>
  <si>
    <t>회차</t>
  </si>
  <si>
    <t>월할부금 계산표</t>
  </si>
  <si>
    <t>1년간 이자납부 금액</t>
  </si>
  <si>
    <t>한달 이자납부 금액</t>
  </si>
  <si>
    <t>MATURITY EXPANDING</t>
  </si>
  <si>
    <t>DURATION 계산 DATA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</si>
</sst>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  <numFmt numFmtId="177" formatCode="_(* #,##0.0000_);_(* \(#,##0.0000\);_(* &quot;-&quot;??_);_(@_)"/>
    <numFmt numFmtId="178" formatCode="0.00_)"/>
    <numFmt numFmtId="179" formatCode="0.0000_)"/>
    <numFmt numFmtId="180" formatCode="0.000000%"/>
    <numFmt numFmtId="181" formatCode="0.0000%"/>
  </numFmts>
  <fonts count="3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체"/>
      <family val="3"/>
    </font>
    <font>
      <sz val="18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8"/>
      <name val="굴림체"/>
      <family val="3"/>
    </font>
    <font>
      <b/>
      <i/>
      <sz val="12"/>
      <color indexed="8"/>
      <name val="굴림체"/>
      <family val="3"/>
    </font>
    <font>
      <b/>
      <sz val="14"/>
      <color indexed="18"/>
      <name val="굴림체"/>
      <family val="3"/>
    </font>
    <font>
      <b/>
      <sz val="14"/>
      <color indexed="8"/>
      <name val="굴림체"/>
      <family val="3"/>
    </font>
    <font>
      <b/>
      <sz val="12"/>
      <color indexed="12"/>
      <name val="굴림체"/>
      <family val="3"/>
    </font>
    <font>
      <b/>
      <sz val="11"/>
      <color indexed="10"/>
      <name val="굴림체"/>
      <family val="3"/>
    </font>
    <font>
      <b/>
      <sz val="12"/>
      <color indexed="10"/>
      <name val="굴림"/>
      <family val="3"/>
    </font>
    <font>
      <sz val="9"/>
      <color indexed="8"/>
      <name val="굴림"/>
      <family val="3"/>
    </font>
    <font>
      <b/>
      <sz val="12"/>
      <color indexed="12"/>
      <name val="굴림"/>
      <family val="3"/>
    </font>
    <font>
      <sz val="8"/>
      <name val="돋움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10" xfId="0" applyNumberFormat="1" applyFont="1" applyBorder="1" applyAlignment="1">
      <alignment horizontal="centerContinuous" vertical="center"/>
    </xf>
    <xf numFmtId="0" fontId="18" fillId="0" borderId="11" xfId="0" applyNumberFormat="1" applyFont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176" fontId="18" fillId="0" borderId="0" xfId="47" applyNumberFormat="1" applyFont="1" applyAlignment="1">
      <alignment/>
    </xf>
    <xf numFmtId="177" fontId="18" fillId="0" borderId="0" xfId="47" applyNumberFormat="1" applyFont="1" applyAlignment="1">
      <alignment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Fill="1" applyBorder="1" applyAlignment="1">
      <alignment/>
    </xf>
    <xf numFmtId="37" fontId="20" fillId="0" borderId="0" xfId="0" applyNumberFormat="1" applyFont="1" applyFill="1" applyBorder="1" applyAlignment="1" applyProtection="1">
      <alignment/>
      <protection/>
    </xf>
    <xf numFmtId="176" fontId="20" fillId="0" borderId="0" xfId="47" applyNumberFormat="1" applyFont="1" applyAlignment="1">
      <alignment/>
    </xf>
    <xf numFmtId="177" fontId="20" fillId="0" borderId="0" xfId="47" applyNumberFormat="1" applyFont="1" applyAlignment="1">
      <alignment/>
    </xf>
    <xf numFmtId="0" fontId="20" fillId="0" borderId="0" xfId="0" applyNumberFormat="1" applyFont="1" applyFill="1" applyBorder="1" applyAlignment="1">
      <alignment/>
    </xf>
    <xf numFmtId="37" fontId="22" fillId="0" borderId="0" xfId="0" applyNumberFormat="1" applyFont="1" applyFill="1" applyBorder="1" applyAlignment="1" applyProtection="1">
      <alignment horizontal="center"/>
      <protection/>
    </xf>
    <xf numFmtId="179" fontId="22" fillId="0" borderId="0" xfId="0" applyNumberFormat="1" applyFont="1" applyFill="1" applyBorder="1" applyAlignment="1" applyProtection="1">
      <alignment/>
      <protection/>
    </xf>
    <xf numFmtId="0" fontId="23" fillId="6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/>
    </xf>
    <xf numFmtId="181" fontId="20" fillId="6" borderId="0" xfId="0" applyNumberFormat="1" applyFont="1" applyFill="1" applyBorder="1" applyAlignment="1">
      <alignment horizontal="center"/>
    </xf>
    <xf numFmtId="39" fontId="20" fillId="0" borderId="0" xfId="0" applyNumberFormat="1" applyFont="1" applyFill="1" applyBorder="1" applyAlignment="1" applyProtection="1">
      <alignment/>
      <protection/>
    </xf>
    <xf numFmtId="181" fontId="24" fillId="0" borderId="0" xfId="0" applyNumberFormat="1" applyFont="1" applyBorder="1" applyAlignment="1" applyProtection="1">
      <alignment/>
      <protection/>
    </xf>
    <xf numFmtId="176" fontId="23" fillId="6" borderId="0" xfId="47" applyNumberFormat="1" applyFont="1" applyFill="1" applyAlignment="1">
      <alignment horizontal="centerContinuous" vertical="center"/>
    </xf>
    <xf numFmtId="0" fontId="23" fillId="6" borderId="0" xfId="0" applyNumberFormat="1" applyFont="1" applyFill="1" applyAlignment="1">
      <alignment horizontal="centerContinuous" vertical="center"/>
    </xf>
    <xf numFmtId="0" fontId="20" fillId="6" borderId="12" xfId="0" applyNumberFormat="1" applyFont="1" applyFill="1" applyBorder="1" applyAlignment="1">
      <alignment horizontal="center"/>
    </xf>
    <xf numFmtId="0" fontId="18" fillId="24" borderId="0" xfId="0" applyNumberFormat="1" applyFont="1" applyFill="1" applyBorder="1" applyAlignment="1">
      <alignment horizontal="right"/>
    </xf>
    <xf numFmtId="181" fontId="18" fillId="24" borderId="0" xfId="0" applyNumberFormat="1" applyFont="1" applyFill="1" applyBorder="1" applyAlignment="1">
      <alignment/>
    </xf>
    <xf numFmtId="0" fontId="18" fillId="24" borderId="0" xfId="0" applyNumberFormat="1" applyFont="1" applyFill="1" applyBorder="1" applyAlignment="1">
      <alignment/>
    </xf>
    <xf numFmtId="176" fontId="23" fillId="6" borderId="0" xfId="47" applyNumberFormat="1" applyFont="1" applyFill="1" applyAlignment="1">
      <alignment horizontal="center"/>
    </xf>
    <xf numFmtId="181" fontId="23" fillId="6" borderId="0" xfId="0" applyNumberFormat="1" applyFont="1" applyFill="1" applyAlignment="1">
      <alignment/>
    </xf>
    <xf numFmtId="0" fontId="18" fillId="0" borderId="12" xfId="0" applyNumberFormat="1" applyFont="1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0" fontId="18" fillId="24" borderId="0" xfId="0" applyNumberFormat="1" applyFont="1" applyFill="1" applyBorder="1" applyAlignment="1" applyProtection="1">
      <alignment/>
      <protection/>
    </xf>
    <xf numFmtId="181" fontId="18" fillId="0" borderId="0" xfId="0" applyNumberFormat="1" applyFont="1" applyAlignment="1">
      <alignment/>
    </xf>
    <xf numFmtId="177" fontId="18" fillId="0" borderId="13" xfId="47" applyNumberFormat="1" applyFont="1" applyBorder="1" applyAlignment="1">
      <alignment horizontal="centerContinuous" vertical="center"/>
    </xf>
    <xf numFmtId="176" fontId="18" fillId="0" borderId="14" xfId="47" applyNumberFormat="1" applyFont="1" applyBorder="1" applyAlignment="1">
      <alignment horizontal="centerContinuous" vertical="center"/>
    </xf>
    <xf numFmtId="176" fontId="18" fillId="0" borderId="15" xfId="47" applyNumberFormat="1" applyFont="1" applyBorder="1" applyAlignment="1">
      <alignment horizontal="centerContinuous" vertical="center"/>
    </xf>
    <xf numFmtId="37" fontId="18" fillId="24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>
      <alignment/>
    </xf>
    <xf numFmtId="37" fontId="25" fillId="6" borderId="12" xfId="0" applyNumberFormat="1" applyFont="1" applyFill="1" applyBorder="1" applyAlignment="1" applyProtection="1">
      <alignment vertical="center"/>
      <protection/>
    </xf>
    <xf numFmtId="178" fontId="25" fillId="6" borderId="12" xfId="0" applyNumberFormat="1" applyFont="1" applyFill="1" applyBorder="1" applyAlignment="1" applyProtection="1">
      <alignment vertical="center"/>
      <protection/>
    </xf>
    <xf numFmtId="0" fontId="25" fillId="6" borderId="12" xfId="0" applyNumberFormat="1" applyFont="1" applyFill="1" applyBorder="1" applyAlignment="1">
      <alignment vertical="center"/>
    </xf>
    <xf numFmtId="37" fontId="22" fillId="0" borderId="12" xfId="0" applyNumberFormat="1" applyFont="1" applyBorder="1" applyAlignment="1" applyProtection="1">
      <alignment vertical="center"/>
      <protection/>
    </xf>
    <xf numFmtId="180" fontId="22" fillId="0" borderId="12" xfId="0" applyNumberFormat="1" applyFont="1" applyBorder="1" applyAlignment="1" applyProtection="1">
      <alignment vertical="center"/>
      <protection/>
    </xf>
    <xf numFmtId="181" fontId="22" fillId="22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right" vertical="center"/>
    </xf>
    <xf numFmtId="41" fontId="26" fillId="0" borderId="12" xfId="48" applyNumberFormat="1" applyFont="1" applyFill="1" applyBorder="1" applyAlignment="1">
      <alignment vertical="center"/>
    </xf>
    <xf numFmtId="41" fontId="21" fillId="0" borderId="12" xfId="48" applyNumberFormat="1" applyFont="1" applyFill="1" applyBorder="1" applyAlignment="1">
      <alignment vertical="center"/>
    </xf>
    <xf numFmtId="0" fontId="21" fillId="25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22" borderId="12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0"/>
          <a:ext cx="21907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pane ySplit="12" topLeftCell="A13" activePane="bottomLeft" state="frozen"/>
      <selection pane="topLeft" activeCell="F20" sqref="F20"/>
      <selection pane="bottomLeft" activeCell="AT10" sqref="AT10"/>
    </sheetView>
  </sheetViews>
  <sheetFormatPr defaultColWidth="8.88671875" defaultRowHeight="13.5"/>
  <cols>
    <col min="1" max="1" width="4.88671875" style="1" customWidth="1"/>
    <col min="2" max="2" width="10.10546875" style="1" customWidth="1"/>
    <col min="3" max="3" width="15.4453125" style="1" customWidth="1"/>
    <col min="4" max="4" width="21.3359375" style="1" customWidth="1"/>
    <col min="5" max="5" width="14.88671875" style="1" customWidth="1"/>
    <col min="6" max="6" width="10.88671875" style="1" customWidth="1"/>
    <col min="7" max="7" width="0" style="1" hidden="1" customWidth="1"/>
    <col min="8" max="8" width="9.88671875" style="1" hidden="1" customWidth="1"/>
    <col min="9" max="9" width="10.88671875" style="1" hidden="1" customWidth="1"/>
    <col min="10" max="10" width="7.88671875" style="1" hidden="1" customWidth="1"/>
    <col min="11" max="11" width="8.99609375" style="1" hidden="1" customWidth="1"/>
    <col min="12" max="12" width="9.88671875" style="1" hidden="1" customWidth="1"/>
    <col min="13" max="15" width="12.88671875" style="1" hidden="1" customWidth="1"/>
    <col min="16" max="43" width="0" style="1" hidden="1" customWidth="1"/>
    <col min="44" max="16384" width="8.88671875" style="1" customWidth="1"/>
  </cols>
  <sheetData>
    <row r="1" spans="1:15" ht="22.5">
      <c r="A1" s="1" t="s">
        <v>12</v>
      </c>
      <c r="B1" s="2" t="s">
        <v>17</v>
      </c>
      <c r="C1" s="3"/>
      <c r="E1" s="4"/>
      <c r="F1" s="5"/>
      <c r="J1" s="6"/>
      <c r="L1" s="7"/>
      <c r="M1" s="6"/>
      <c r="N1" s="6"/>
      <c r="O1" s="6"/>
    </row>
    <row r="2" spans="5:15" ht="13.5">
      <c r="E2" s="8"/>
      <c r="F2" s="8"/>
      <c r="J2" s="6"/>
      <c r="L2" s="7"/>
      <c r="M2" s="6"/>
      <c r="N2" s="6"/>
      <c r="O2" s="6"/>
    </row>
    <row r="3" spans="2:15" s="9" customFormat="1" ht="22.5" customHeight="1">
      <c r="B3" s="49" t="s">
        <v>13</v>
      </c>
      <c r="C3" s="40">
        <v>20000000</v>
      </c>
      <c r="D3" s="52"/>
      <c r="F3" s="11"/>
      <c r="J3" s="12"/>
      <c r="L3" s="13"/>
      <c r="M3" s="12"/>
      <c r="N3" s="12"/>
      <c r="O3" s="12"/>
    </row>
    <row r="4" spans="2:15" s="9" customFormat="1" ht="22.5" customHeight="1">
      <c r="B4" s="49" t="s">
        <v>0</v>
      </c>
      <c r="C4" s="41">
        <v>5</v>
      </c>
      <c r="D4" s="52">
        <v>16</v>
      </c>
      <c r="F4" s="11"/>
      <c r="J4" s="12"/>
      <c r="L4" s="13"/>
      <c r="M4" s="12"/>
      <c r="N4" s="12"/>
      <c r="O4" s="12"/>
    </row>
    <row r="5" spans="2:15" s="9" customFormat="1" ht="22.5" customHeight="1">
      <c r="B5" s="49" t="s">
        <v>9</v>
      </c>
      <c r="C5" s="42">
        <v>70</v>
      </c>
      <c r="D5" s="52"/>
      <c r="F5" s="14"/>
      <c r="J5" s="12"/>
      <c r="L5" s="13"/>
      <c r="M5" s="12"/>
      <c r="N5" s="12"/>
      <c r="O5" s="12"/>
    </row>
    <row r="6" spans="2:15" s="9" customFormat="1" ht="22.5" customHeight="1">
      <c r="B6" s="50" t="s">
        <v>8</v>
      </c>
      <c r="C6" s="43">
        <f>PMT(C4/1200,C5,-C3)</f>
        <v>329994.184764393</v>
      </c>
      <c r="D6" s="15"/>
      <c r="F6" s="16"/>
      <c r="J6" s="12"/>
      <c r="L6" s="13"/>
      <c r="M6" s="12"/>
      <c r="N6" s="12"/>
      <c r="O6" s="12"/>
    </row>
    <row r="7" spans="2:15" s="9" customFormat="1" ht="22.5" customHeight="1" hidden="1">
      <c r="B7" s="50" t="s">
        <v>14</v>
      </c>
      <c r="C7" s="43">
        <v>0</v>
      </c>
      <c r="D7" s="17" t="s">
        <v>15</v>
      </c>
      <c r="E7" s="18"/>
      <c r="F7" s="18"/>
      <c r="J7" s="12"/>
      <c r="L7" s="13"/>
      <c r="M7" s="12"/>
      <c r="N7" s="12"/>
      <c r="O7" s="12"/>
    </row>
    <row r="8" spans="2:15" s="9" customFormat="1" ht="22.5" customHeight="1" hidden="1">
      <c r="B8" s="50" t="s">
        <v>7</v>
      </c>
      <c r="C8" s="44">
        <f>C6/C3</f>
        <v>0.01649970923821965</v>
      </c>
      <c r="D8" s="19" t="e">
        <f>+K12</f>
        <v>#NUM!</v>
      </c>
      <c r="E8" s="10" t="s">
        <v>11</v>
      </c>
      <c r="F8" s="20">
        <v>2</v>
      </c>
      <c r="J8" s="12"/>
      <c r="L8" s="13"/>
      <c r="M8" s="12"/>
      <c r="N8" s="12"/>
      <c r="O8" s="12"/>
    </row>
    <row r="9" spans="2:15" s="9" customFormat="1" ht="22.5" customHeight="1">
      <c r="B9" s="50" t="s">
        <v>10</v>
      </c>
      <c r="C9" s="43">
        <f>SUM(D14:D73)</f>
        <v>3025212.789850044</v>
      </c>
      <c r="D9" s="46" t="s">
        <v>18</v>
      </c>
      <c r="E9" s="47">
        <f>C9/C5*12</f>
        <v>518607.90683143615</v>
      </c>
      <c r="F9" s="14"/>
      <c r="J9" s="12"/>
      <c r="L9" s="13"/>
      <c r="M9" s="12"/>
      <c r="N9" s="12"/>
      <c r="O9" s="12"/>
    </row>
    <row r="10" spans="2:15" s="9" customFormat="1" ht="22.5" customHeight="1">
      <c r="B10" s="51" t="s">
        <v>4</v>
      </c>
      <c r="C10" s="45">
        <f>C9/(C5/12)/C3</f>
        <v>0.025930395341571807</v>
      </c>
      <c r="D10" s="46" t="s">
        <v>19</v>
      </c>
      <c r="E10" s="48">
        <f>E9/12</f>
        <v>43217.325569286346</v>
      </c>
      <c r="F10" s="20"/>
      <c r="J10" s="12"/>
      <c r="L10" s="13"/>
      <c r="M10" s="12"/>
      <c r="N10" s="12"/>
      <c r="O10" s="12"/>
    </row>
    <row r="11" spans="2:15" ht="18.75">
      <c r="B11" s="21"/>
      <c r="J11" s="22" t="s">
        <v>20</v>
      </c>
      <c r="K11" s="23"/>
      <c r="L11" s="7"/>
      <c r="M11" s="6"/>
      <c r="N11" s="6"/>
      <c r="O11" s="6"/>
    </row>
    <row r="12" spans="1:15" ht="14.25">
      <c r="A12" s="24" t="s">
        <v>16</v>
      </c>
      <c r="B12" s="24" t="s">
        <v>8</v>
      </c>
      <c r="C12" s="24" t="s">
        <v>5</v>
      </c>
      <c r="D12" s="24" t="s">
        <v>2</v>
      </c>
      <c r="E12" s="24" t="s">
        <v>1</v>
      </c>
      <c r="F12" s="24" t="s">
        <v>6</v>
      </c>
      <c r="G12" s="25" t="s">
        <v>15</v>
      </c>
      <c r="H12" s="26" t="e">
        <f>IRR(H13:H49,0.01)</f>
        <v>#NUM!</v>
      </c>
      <c r="I12" s="27" t="s">
        <v>3</v>
      </c>
      <c r="J12" s="28" t="s">
        <v>15</v>
      </c>
      <c r="K12" s="29" t="e">
        <f>+K13*12</f>
        <v>#NUM!</v>
      </c>
      <c r="L12" s="7"/>
      <c r="M12" s="6"/>
      <c r="N12" s="6"/>
      <c r="O12" s="6"/>
    </row>
    <row r="13" spans="1:15" ht="13.5">
      <c r="A13" s="30">
        <v>0</v>
      </c>
      <c r="B13" s="31">
        <f>F4*F9</f>
        <v>0</v>
      </c>
      <c r="C13" s="31">
        <f>B13</f>
        <v>0</v>
      </c>
      <c r="D13" s="31">
        <v>0</v>
      </c>
      <c r="E13" s="31">
        <f>C3-C13</f>
        <v>20000000</v>
      </c>
      <c r="F13" s="31">
        <f>C13</f>
        <v>0</v>
      </c>
      <c r="G13" s="27">
        <v>0</v>
      </c>
      <c r="H13" s="32">
        <f>TRUNC(-F3)</f>
        <v>0</v>
      </c>
      <c r="J13" s="6"/>
      <c r="K13" s="33" t="e">
        <f>IRR(K14:K49,0.01)</f>
        <v>#NUM!</v>
      </c>
      <c r="L13" s="34" t="s">
        <v>21</v>
      </c>
      <c r="M13" s="35"/>
      <c r="N13" s="35"/>
      <c r="O13" s="36"/>
    </row>
    <row r="14" spans="1:16" ht="13.5">
      <c r="A14" s="30">
        <v>1</v>
      </c>
      <c r="B14" s="31">
        <f aca="true" t="shared" si="0" ref="B14:B45">IF(A14&gt;$C$5,0,$C$6)</f>
        <v>329994.184764393</v>
      </c>
      <c r="C14" s="31">
        <f aca="true" t="shared" si="1" ref="C14:C45">B14-D14</f>
        <v>246660.8514310597</v>
      </c>
      <c r="D14" s="31">
        <f>$C$3*$C$4/1200</f>
        <v>83333.33333333333</v>
      </c>
      <c r="E14" s="31">
        <f aca="true" t="shared" si="2" ref="E14:E45">IF(A14=$C$5,0,E13-C14)</f>
        <v>19753339.14856894</v>
      </c>
      <c r="F14" s="31">
        <f aca="true" t="shared" si="3" ref="F14:F45">IF(A14&gt;$C$5,0,F13+C14)</f>
        <v>246660.8514310597</v>
      </c>
      <c r="G14" s="27">
        <v>1</v>
      </c>
      <c r="H14" s="37">
        <f aca="true" t="shared" si="4" ref="H14:H49">IF(G14&gt;$F$5,0,$F$4-I14)</f>
        <v>0</v>
      </c>
      <c r="I14" s="38">
        <f>IF($C$3*$F$10/100&lt;=$F$4,IF(G14=$F$5,$C$3*$F$10/100,0),IF(G14&lt;=$F$5,IF(G14=$F$5,$F$4,IF($C$3*$F$10/100-SUM(I15:I49)&lt;$F$4,$C$3*$F$10/100-SUM(I15:I49),$F$4)),0))</f>
        <v>0</v>
      </c>
      <c r="J14" s="38">
        <f aca="true" t="shared" si="5" ref="J14:J49">IF(G14&gt;$D$5,0,$D$6)</f>
        <v>0</v>
      </c>
      <c r="K14" s="39">
        <f aca="true" t="shared" si="6" ref="K14:K49">-H14+J14</f>
        <v>0</v>
      </c>
      <c r="L14" s="7">
        <f aca="true" t="shared" si="7" ref="L14:L49">(1+$F$6/1200)^A14</f>
        <v>1</v>
      </c>
      <c r="M14" s="6">
        <f aca="true" t="shared" si="8" ref="M14:M49">A14*B14</f>
        <v>329994.184764393</v>
      </c>
      <c r="N14" s="6">
        <f aca="true" t="shared" si="9" ref="N14:N49">M14/L14</f>
        <v>329994.184764393</v>
      </c>
      <c r="O14" s="6">
        <f aca="true" t="shared" si="10" ref="O14:O49">B14/L14</f>
        <v>329994.184764393</v>
      </c>
      <c r="P14" s="39"/>
    </row>
    <row r="15" spans="1:16" ht="13.5">
      <c r="A15" s="30">
        <v>2</v>
      </c>
      <c r="B15" s="31">
        <f t="shared" si="0"/>
        <v>329994.184764393</v>
      </c>
      <c r="C15" s="31">
        <f t="shared" si="1"/>
        <v>247688.6049786891</v>
      </c>
      <c r="D15" s="31">
        <f aca="true" t="shared" si="11" ref="D15:D46">E14*$C$4/1200</f>
        <v>82305.57978570391</v>
      </c>
      <c r="E15" s="31">
        <f t="shared" si="2"/>
        <v>19505650.54359025</v>
      </c>
      <c r="F15" s="31">
        <f t="shared" si="3"/>
        <v>494349.4564097488</v>
      </c>
      <c r="G15" s="27">
        <v>2</v>
      </c>
      <c r="H15" s="37">
        <f t="shared" si="4"/>
        <v>0</v>
      </c>
      <c r="I15" s="38">
        <f>IF($C$3*$F$10/100&lt;=$F$4,IF(G15=$F$5,$C$3*$F$10/100,0),IF(G15&lt;=$F$5,IF(G15=$F$5,$F$4,IF($C$3*$F$10/100-SUM(I16:I49)&lt;$F$4,$C$3*$F$10/100-SUM(I16:I49),$F$4)),0))</f>
        <v>0</v>
      </c>
      <c r="J15" s="38">
        <f t="shared" si="5"/>
        <v>0</v>
      </c>
      <c r="K15" s="39">
        <f t="shared" si="6"/>
        <v>0</v>
      </c>
      <c r="L15" s="7">
        <f t="shared" si="7"/>
        <v>1</v>
      </c>
      <c r="M15" s="6">
        <f t="shared" si="8"/>
        <v>659988.369528786</v>
      </c>
      <c r="N15" s="6">
        <f t="shared" si="9"/>
        <v>659988.369528786</v>
      </c>
      <c r="O15" s="6">
        <f t="shared" si="10"/>
        <v>329994.184764393</v>
      </c>
      <c r="P15" s="39"/>
    </row>
    <row r="16" spans="1:15" ht="13.5">
      <c r="A16" s="30">
        <v>3</v>
      </c>
      <c r="B16" s="31">
        <f t="shared" si="0"/>
        <v>329994.184764393</v>
      </c>
      <c r="C16" s="31">
        <f t="shared" si="1"/>
        <v>248720.64083276698</v>
      </c>
      <c r="D16" s="31">
        <f t="shared" si="11"/>
        <v>81273.54393162605</v>
      </c>
      <c r="E16" s="31">
        <f t="shared" si="2"/>
        <v>19256929.902757484</v>
      </c>
      <c r="F16" s="31">
        <f t="shared" si="3"/>
        <v>743070.0972425158</v>
      </c>
      <c r="G16" s="27">
        <v>3</v>
      </c>
      <c r="H16" s="37">
        <f t="shared" si="4"/>
        <v>0</v>
      </c>
      <c r="I16" s="38">
        <f>IF($C$3*$F$10/100&lt;=$F$4,IF(G16=$F$5,$C$3*$F$10/100,0),IF(G16&lt;=$F$5,IF(G16=$F$5,$F$4,IF($C$3*$F$10/100-SUM(I17:I49)&lt;$F$4,$C$3*$F$10/100-SUM(I17:I49),$F$4)),0))</f>
        <v>0</v>
      </c>
      <c r="J16" s="38">
        <f t="shared" si="5"/>
        <v>0</v>
      </c>
      <c r="K16" s="39">
        <f t="shared" si="6"/>
        <v>0</v>
      </c>
      <c r="L16" s="7">
        <f t="shared" si="7"/>
        <v>1</v>
      </c>
      <c r="M16" s="6">
        <f t="shared" si="8"/>
        <v>989982.5542931791</v>
      </c>
      <c r="N16" s="6">
        <f t="shared" si="9"/>
        <v>989982.5542931791</v>
      </c>
      <c r="O16" s="6">
        <f t="shared" si="10"/>
        <v>329994.184764393</v>
      </c>
    </row>
    <row r="17" spans="1:15" ht="13.5">
      <c r="A17" s="30">
        <v>4</v>
      </c>
      <c r="B17" s="31">
        <f t="shared" si="0"/>
        <v>329994.184764393</v>
      </c>
      <c r="C17" s="31">
        <f t="shared" si="1"/>
        <v>249756.97683623683</v>
      </c>
      <c r="D17" s="31">
        <f t="shared" si="11"/>
        <v>80237.20792815619</v>
      </c>
      <c r="E17" s="31">
        <f t="shared" si="2"/>
        <v>19007172.925921246</v>
      </c>
      <c r="F17" s="31">
        <f t="shared" si="3"/>
        <v>992827.0740787527</v>
      </c>
      <c r="G17" s="27">
        <v>4</v>
      </c>
      <c r="H17" s="37">
        <f t="shared" si="4"/>
        <v>0</v>
      </c>
      <c r="I17" s="38">
        <f>IF($C$3*$F$10/100&lt;=$F$4,IF(G17=$F$5,$C$3*$F$10/100,0),IF(G17&lt;=$F$5,IF(G17=$F$5,$F$4,IF($C$3*$F$10/100-SUM(I18:I49)&lt;$F$4,$C$3*$F$10/100-SUM(I18:I49),$F$4)),0))</f>
        <v>0</v>
      </c>
      <c r="J17" s="38">
        <f t="shared" si="5"/>
        <v>0</v>
      </c>
      <c r="K17" s="39">
        <f t="shared" si="6"/>
        <v>0</v>
      </c>
      <c r="L17" s="7">
        <f t="shared" si="7"/>
        <v>1</v>
      </c>
      <c r="M17" s="6">
        <f t="shared" si="8"/>
        <v>1319976.739057572</v>
      </c>
      <c r="N17" s="6">
        <f t="shared" si="9"/>
        <v>1319976.739057572</v>
      </c>
      <c r="O17" s="6">
        <f t="shared" si="10"/>
        <v>329994.184764393</v>
      </c>
    </row>
    <row r="18" spans="1:15" ht="13.5">
      <c r="A18" s="30">
        <v>5</v>
      </c>
      <c r="B18" s="31">
        <f t="shared" si="0"/>
        <v>329994.184764393</v>
      </c>
      <c r="C18" s="31">
        <f t="shared" si="1"/>
        <v>250797.6309063878</v>
      </c>
      <c r="D18" s="31">
        <f t="shared" si="11"/>
        <v>79196.5538580052</v>
      </c>
      <c r="E18" s="31">
        <f t="shared" si="2"/>
        <v>18756375.29501486</v>
      </c>
      <c r="F18" s="31">
        <f t="shared" si="3"/>
        <v>1243624.7049851404</v>
      </c>
      <c r="G18" s="27">
        <v>5</v>
      </c>
      <c r="H18" s="37">
        <f t="shared" si="4"/>
        <v>0</v>
      </c>
      <c r="I18" s="38">
        <f>IF($C$3*$F$10/100&lt;=$F$4,IF(G18=$F$5,$C$3*$F$10/100,0),IF(G18&lt;=$F$5,IF(G18=$F$5,$F$4,IF($C$3*$F$10/100-SUM(I19:I49)&lt;$F$4,$C$3*$F$10/100-SUM(I19:I49),$F$4)),0))</f>
        <v>0</v>
      </c>
      <c r="J18" s="38">
        <f t="shared" si="5"/>
        <v>0</v>
      </c>
      <c r="K18" s="39">
        <f t="shared" si="6"/>
        <v>0</v>
      </c>
      <c r="L18" s="7">
        <f t="shared" si="7"/>
        <v>1</v>
      </c>
      <c r="M18" s="6">
        <f t="shared" si="8"/>
        <v>1649970.9238219652</v>
      </c>
      <c r="N18" s="6">
        <f t="shared" si="9"/>
        <v>1649970.9238219652</v>
      </c>
      <c r="O18" s="6">
        <f t="shared" si="10"/>
        <v>329994.184764393</v>
      </c>
    </row>
    <row r="19" spans="1:15" ht="13.5">
      <c r="A19" s="30">
        <v>6</v>
      </c>
      <c r="B19" s="31">
        <f t="shared" si="0"/>
        <v>329994.184764393</v>
      </c>
      <c r="C19" s="31">
        <f t="shared" si="1"/>
        <v>251842.62103516445</v>
      </c>
      <c r="D19" s="31">
        <f t="shared" si="11"/>
        <v>78151.56372922858</v>
      </c>
      <c r="E19" s="31">
        <f t="shared" si="2"/>
        <v>18504532.673979692</v>
      </c>
      <c r="F19" s="31">
        <f t="shared" si="3"/>
        <v>1495467.3260203048</v>
      </c>
      <c r="G19" s="27">
        <v>6</v>
      </c>
      <c r="H19" s="37">
        <f t="shared" si="4"/>
        <v>0</v>
      </c>
      <c r="I19" s="38">
        <f>IF($C$3*$F$10/100&lt;=$F$4,IF(G19=$F$5,$C$3*$F$10/100,0),IF(G19&lt;=$F$5,IF(G19=$F$5,$F$4,IF($C$3*$F$10/100-SUM(I20:I49)&lt;$F$4,$C$3*$F$10/100-SUM(I20:I49),$F$4)),0))</f>
        <v>0</v>
      </c>
      <c r="J19" s="38">
        <f t="shared" si="5"/>
        <v>0</v>
      </c>
      <c r="K19" s="39">
        <f t="shared" si="6"/>
        <v>0</v>
      </c>
      <c r="L19" s="7">
        <f t="shared" si="7"/>
        <v>1</v>
      </c>
      <c r="M19" s="6">
        <f t="shared" si="8"/>
        <v>1979965.1085863581</v>
      </c>
      <c r="N19" s="6">
        <f t="shared" si="9"/>
        <v>1979965.1085863581</v>
      </c>
      <c r="O19" s="6">
        <f t="shared" si="10"/>
        <v>329994.184764393</v>
      </c>
    </row>
    <row r="20" spans="1:15" ht="13.5">
      <c r="A20" s="30">
        <v>7</v>
      </c>
      <c r="B20" s="31">
        <f t="shared" si="0"/>
        <v>329994.184764393</v>
      </c>
      <c r="C20" s="31">
        <f t="shared" si="1"/>
        <v>252891.96528947764</v>
      </c>
      <c r="D20" s="31">
        <f t="shared" si="11"/>
        <v>77102.21947491539</v>
      </c>
      <c r="E20" s="31">
        <f t="shared" si="2"/>
        <v>18251640.708690215</v>
      </c>
      <c r="F20" s="31">
        <f t="shared" si="3"/>
        <v>1748359.2913097825</v>
      </c>
      <c r="G20" s="27">
        <v>7</v>
      </c>
      <c r="H20" s="37">
        <f t="shared" si="4"/>
        <v>0</v>
      </c>
      <c r="I20" s="38">
        <f>IF($C$3*$F$10/100&lt;=$F$4,IF(G20=$F$5,$C$3*$F$10/100,0),IF(G20&lt;=$F$5,IF(G20=$F$5,$F$4,IF($C$3*$F$10/100-SUM(I21:I49)&lt;$F$4,$C$3*$F$10/100-SUM(I21:I49),$F$4)),0))</f>
        <v>0</v>
      </c>
      <c r="J20" s="38">
        <f t="shared" si="5"/>
        <v>0</v>
      </c>
      <c r="K20" s="39">
        <f t="shared" si="6"/>
        <v>0</v>
      </c>
      <c r="L20" s="7">
        <f t="shared" si="7"/>
        <v>1</v>
      </c>
      <c r="M20" s="6">
        <f t="shared" si="8"/>
        <v>2309959.293350751</v>
      </c>
      <c r="N20" s="6">
        <f t="shared" si="9"/>
        <v>2309959.293350751</v>
      </c>
      <c r="O20" s="6">
        <f t="shared" si="10"/>
        <v>329994.184764393</v>
      </c>
    </row>
    <row r="21" spans="1:15" ht="13.5">
      <c r="A21" s="30">
        <v>8</v>
      </c>
      <c r="B21" s="31">
        <f t="shared" si="0"/>
        <v>329994.184764393</v>
      </c>
      <c r="C21" s="31">
        <f t="shared" si="1"/>
        <v>253945.68181151713</v>
      </c>
      <c r="D21" s="31">
        <f t="shared" si="11"/>
        <v>76048.50295287589</v>
      </c>
      <c r="E21" s="31">
        <f t="shared" si="2"/>
        <v>17997695.026878696</v>
      </c>
      <c r="F21" s="31">
        <f t="shared" si="3"/>
        <v>2002304.9731212996</v>
      </c>
      <c r="G21" s="27">
        <v>8</v>
      </c>
      <c r="H21" s="37">
        <f t="shared" si="4"/>
        <v>0</v>
      </c>
      <c r="I21" s="38">
        <f>IF($C$3*$F$10/100&lt;=$F$4,IF(G21=$F$5,$C$3*$F$10/100,0),IF(G21&lt;=$F$5,IF(G21=$F$5,$F$4,IF($C$3*$F$10/100-SUM(I22:I49)&lt;$F$4,$C$3*$F$10/100-SUM(I22:I49),$F$4)),0))</f>
        <v>0</v>
      </c>
      <c r="J21" s="38">
        <f t="shared" si="5"/>
        <v>0</v>
      </c>
      <c r="K21" s="39">
        <f t="shared" si="6"/>
        <v>0</v>
      </c>
      <c r="L21" s="7">
        <f t="shared" si="7"/>
        <v>1</v>
      </c>
      <c r="M21" s="6">
        <f t="shared" si="8"/>
        <v>2639953.478115144</v>
      </c>
      <c r="N21" s="6">
        <f t="shared" si="9"/>
        <v>2639953.478115144</v>
      </c>
      <c r="O21" s="6">
        <f t="shared" si="10"/>
        <v>329994.184764393</v>
      </c>
    </row>
    <row r="22" spans="1:15" ht="13.5">
      <c r="A22" s="30">
        <v>9</v>
      </c>
      <c r="B22" s="31">
        <f t="shared" si="0"/>
        <v>329994.184764393</v>
      </c>
      <c r="C22" s="31">
        <f t="shared" si="1"/>
        <v>255003.7888190651</v>
      </c>
      <c r="D22" s="31">
        <f t="shared" si="11"/>
        <v>74990.39594532791</v>
      </c>
      <c r="E22" s="31">
        <f t="shared" si="2"/>
        <v>17742691.238059632</v>
      </c>
      <c r="F22" s="31">
        <f t="shared" si="3"/>
        <v>2257308.7619403647</v>
      </c>
      <c r="G22" s="27">
        <v>9</v>
      </c>
      <c r="H22" s="37">
        <f t="shared" si="4"/>
        <v>0</v>
      </c>
      <c r="I22" s="38">
        <f>IF($C$3*$F$10/100&lt;=$F$4,IF(G22=$F$5,$C$3*$F$10/100,0),IF(G22&lt;=$F$5,IF(G22=$F$5,$F$4,IF($C$3*$F$10/100-SUM(I23:I49)&lt;$F$4,$C$3*$F$10/100-SUM(I23:I49),$F$4)),0))</f>
        <v>0</v>
      </c>
      <c r="J22" s="38">
        <f t="shared" si="5"/>
        <v>0</v>
      </c>
      <c r="K22" s="39">
        <f t="shared" si="6"/>
        <v>0</v>
      </c>
      <c r="L22" s="7">
        <f t="shared" si="7"/>
        <v>1</v>
      </c>
      <c r="M22" s="6">
        <f t="shared" si="8"/>
        <v>2969947.6628795373</v>
      </c>
      <c r="N22" s="6">
        <f t="shared" si="9"/>
        <v>2969947.6628795373</v>
      </c>
      <c r="O22" s="6">
        <f t="shared" si="10"/>
        <v>329994.184764393</v>
      </c>
    </row>
    <row r="23" spans="1:15" ht="13.5">
      <c r="A23" s="30">
        <v>10</v>
      </c>
      <c r="B23" s="31">
        <f t="shared" si="0"/>
        <v>329994.184764393</v>
      </c>
      <c r="C23" s="31">
        <f t="shared" si="1"/>
        <v>256066.3046058112</v>
      </c>
      <c r="D23" s="31">
        <f t="shared" si="11"/>
        <v>73927.88015858181</v>
      </c>
      <c r="E23" s="31">
        <f t="shared" si="2"/>
        <v>17486624.93345382</v>
      </c>
      <c r="F23" s="31">
        <f t="shared" si="3"/>
        <v>2513375.066546176</v>
      </c>
      <c r="G23" s="27">
        <v>10</v>
      </c>
      <c r="H23" s="37">
        <f t="shared" si="4"/>
        <v>0</v>
      </c>
      <c r="I23" s="38">
        <f>IF($C$3*$F$10/100&lt;=$F$4,IF(G23=$F$5,$C$3*$F$10/100,0),IF(G23&lt;=$F$5,IF(G23=$F$5,$F$4,IF($C$3*$F$10/100-SUM(I24:I49)&lt;$F$4,$C$3*$F$10/100-SUM(I24:I49),$F$4)),0))</f>
        <v>0</v>
      </c>
      <c r="J23" s="38">
        <f t="shared" si="5"/>
        <v>0</v>
      </c>
      <c r="K23" s="39">
        <f t="shared" si="6"/>
        <v>0</v>
      </c>
      <c r="L23" s="7">
        <f t="shared" si="7"/>
        <v>1</v>
      </c>
      <c r="M23" s="6">
        <f t="shared" si="8"/>
        <v>3299941.8476439305</v>
      </c>
      <c r="N23" s="6">
        <f t="shared" si="9"/>
        <v>3299941.8476439305</v>
      </c>
      <c r="O23" s="6">
        <f t="shared" si="10"/>
        <v>329994.184764393</v>
      </c>
    </row>
    <row r="24" spans="1:15" ht="13.5">
      <c r="A24" s="30">
        <v>11</v>
      </c>
      <c r="B24" s="31">
        <f t="shared" si="0"/>
        <v>329994.184764393</v>
      </c>
      <c r="C24" s="31">
        <f t="shared" si="1"/>
        <v>257133.24754166877</v>
      </c>
      <c r="D24" s="31">
        <f t="shared" si="11"/>
        <v>72860.93722272426</v>
      </c>
      <c r="E24" s="31">
        <f t="shared" si="2"/>
        <v>17229491.68591215</v>
      </c>
      <c r="F24" s="31">
        <f t="shared" si="3"/>
        <v>2770508.314087845</v>
      </c>
      <c r="G24" s="27">
        <v>11</v>
      </c>
      <c r="H24" s="37">
        <f t="shared" si="4"/>
        <v>0</v>
      </c>
      <c r="I24" s="38">
        <f>IF($C$3*$F$10/100&lt;=$F$4,IF(G24=$F$5,$C$3*$F$10/100,0),IF(G24&lt;=$F$5,IF(G24=$F$5,$F$4,IF($C$3*$F$10/100-SUM(I25:I49)&lt;$F$4,$C$3*$F$10/100-SUM(I25:I49),$F$4)),0))</f>
        <v>0</v>
      </c>
      <c r="J24" s="38">
        <f t="shared" si="5"/>
        <v>0</v>
      </c>
      <c r="K24" s="39">
        <f t="shared" si="6"/>
        <v>0</v>
      </c>
      <c r="L24" s="7">
        <f t="shared" si="7"/>
        <v>1</v>
      </c>
      <c r="M24" s="6">
        <f t="shared" si="8"/>
        <v>3629936.032408323</v>
      </c>
      <c r="N24" s="6">
        <f t="shared" si="9"/>
        <v>3629936.032408323</v>
      </c>
      <c r="O24" s="6">
        <f t="shared" si="10"/>
        <v>329994.184764393</v>
      </c>
    </row>
    <row r="25" spans="1:15" ht="13.5">
      <c r="A25" s="30">
        <v>12</v>
      </c>
      <c r="B25" s="31">
        <f t="shared" si="0"/>
        <v>329994.184764393</v>
      </c>
      <c r="C25" s="31">
        <f t="shared" si="1"/>
        <v>258204.6360730924</v>
      </c>
      <c r="D25" s="31">
        <f t="shared" si="11"/>
        <v>71789.54869130063</v>
      </c>
      <c r="E25" s="31">
        <f t="shared" si="2"/>
        <v>16971287.049839057</v>
      </c>
      <c r="F25" s="31">
        <f t="shared" si="3"/>
        <v>3028712.9501609374</v>
      </c>
      <c r="G25" s="27">
        <v>12</v>
      </c>
      <c r="H25" s="37">
        <f t="shared" si="4"/>
        <v>0</v>
      </c>
      <c r="I25" s="38">
        <f>IF($C$3*$F$10/100&lt;=$F$4,IF(G25=$F$5,$C$3*$F$10/100,0),IF(G25&lt;=$F$5,IF(G25=$F$5,$F$4,IF($C$3*$F$10/100-SUM(I26:I49)&lt;$F$4,$C$3*$F$10/100-SUM(I26:I49),$F$4)),0))</f>
        <v>0</v>
      </c>
      <c r="J25" s="38">
        <f t="shared" si="5"/>
        <v>0</v>
      </c>
      <c r="K25" s="39">
        <f t="shared" si="6"/>
        <v>0</v>
      </c>
      <c r="L25" s="7">
        <f t="shared" si="7"/>
        <v>1</v>
      </c>
      <c r="M25" s="6">
        <f t="shared" si="8"/>
        <v>3959930.2171727163</v>
      </c>
      <c r="N25" s="6">
        <f t="shared" si="9"/>
        <v>3959930.2171727163</v>
      </c>
      <c r="O25" s="6">
        <f t="shared" si="10"/>
        <v>329994.184764393</v>
      </c>
    </row>
    <row r="26" spans="1:15" ht="13.5">
      <c r="A26" s="30">
        <v>13</v>
      </c>
      <c r="B26" s="31">
        <f t="shared" si="0"/>
        <v>329994.184764393</v>
      </c>
      <c r="C26" s="31">
        <f t="shared" si="1"/>
        <v>259280.48872339696</v>
      </c>
      <c r="D26" s="31">
        <f t="shared" si="11"/>
        <v>70713.69604099606</v>
      </c>
      <c r="E26" s="31">
        <f t="shared" si="2"/>
        <v>16712006.56111566</v>
      </c>
      <c r="F26" s="31">
        <f t="shared" si="3"/>
        <v>3287993.438884334</v>
      </c>
      <c r="G26" s="27">
        <v>13</v>
      </c>
      <c r="H26" s="37">
        <f t="shared" si="4"/>
        <v>0</v>
      </c>
      <c r="I26" s="38">
        <f>IF($C$3*$F$10/100&lt;=$F$4,IF(G26=$F$5,$C$3*$F$10/100,0),IF(G26&lt;=$F$5,IF(G26=$F$5,$F$4,IF($C$3*$F$10/100-SUM(I27:I49)&lt;$F$4,$C$3*$F$10/100-SUM(I27:I49),$F$4)),0))</f>
        <v>0</v>
      </c>
      <c r="J26" s="38">
        <f t="shared" si="5"/>
        <v>0</v>
      </c>
      <c r="K26" s="39">
        <f t="shared" si="6"/>
        <v>0</v>
      </c>
      <c r="L26" s="7">
        <f t="shared" si="7"/>
        <v>1</v>
      </c>
      <c r="M26" s="6">
        <f t="shared" si="8"/>
        <v>4289924.401937109</v>
      </c>
      <c r="N26" s="6">
        <f t="shared" si="9"/>
        <v>4289924.401937109</v>
      </c>
      <c r="O26" s="6">
        <f t="shared" si="10"/>
        <v>329994.184764393</v>
      </c>
    </row>
    <row r="27" spans="1:15" ht="13.5">
      <c r="A27" s="30">
        <v>14</v>
      </c>
      <c r="B27" s="31">
        <f t="shared" si="0"/>
        <v>329994.184764393</v>
      </c>
      <c r="C27" s="31">
        <f t="shared" si="1"/>
        <v>260360.8240930778</v>
      </c>
      <c r="D27" s="31">
        <f t="shared" si="11"/>
        <v>69633.36067131524</v>
      </c>
      <c r="E27" s="31">
        <f t="shared" si="2"/>
        <v>16451645.737022582</v>
      </c>
      <c r="F27" s="31">
        <f t="shared" si="3"/>
        <v>3548354.262977412</v>
      </c>
      <c r="G27" s="27">
        <v>14</v>
      </c>
      <c r="H27" s="37">
        <f t="shared" si="4"/>
        <v>0</v>
      </c>
      <c r="I27" s="38">
        <f>IF($C$3*$F$10/100&lt;=$F$4,IF(G27=$F$5,$C$3*$F$10/100,0),IF(G27&lt;=$F$5,IF(G27=$F$5,$F$4,IF($C$3*$F$10/100-SUM(I28:I49)&lt;$F$4,$C$3*$F$10/100-SUM(I28:I49),$F$4)),0))</f>
        <v>0</v>
      </c>
      <c r="J27" s="38">
        <f t="shared" si="5"/>
        <v>0</v>
      </c>
      <c r="K27" s="39">
        <f t="shared" si="6"/>
        <v>0</v>
      </c>
      <c r="L27" s="7">
        <f t="shared" si="7"/>
        <v>1</v>
      </c>
      <c r="M27" s="6">
        <f t="shared" si="8"/>
        <v>4619918.586701502</v>
      </c>
      <c r="N27" s="6">
        <f t="shared" si="9"/>
        <v>4619918.586701502</v>
      </c>
      <c r="O27" s="6">
        <f t="shared" si="10"/>
        <v>329994.184764393</v>
      </c>
    </row>
    <row r="28" spans="1:15" ht="13.5">
      <c r="A28" s="30">
        <v>15</v>
      </c>
      <c r="B28" s="31">
        <f t="shared" si="0"/>
        <v>329994.184764393</v>
      </c>
      <c r="C28" s="31">
        <f t="shared" si="1"/>
        <v>261445.66086013225</v>
      </c>
      <c r="D28" s="31">
        <f t="shared" si="11"/>
        <v>68548.52390426076</v>
      </c>
      <c r="E28" s="31">
        <f t="shared" si="2"/>
        <v>16190200.07616245</v>
      </c>
      <c r="F28" s="31">
        <f t="shared" si="3"/>
        <v>3809799.9238375444</v>
      </c>
      <c r="G28" s="27">
        <v>15</v>
      </c>
      <c r="H28" s="37">
        <f t="shared" si="4"/>
        <v>0</v>
      </c>
      <c r="I28" s="38">
        <f>IF($C$3*$F$10/100&lt;=$F$4,IF(G28=$F$5,$C$3*$F$10/100,0),IF(G28&lt;=$F$5,IF(G28=$F$5,$F$4,IF($C$3*$F$10/100-SUM(I29:I49)&lt;$F$4,$C$3*$F$10/100-SUM(I29:I49),$F$4)),0))</f>
        <v>0</v>
      </c>
      <c r="J28" s="38">
        <f t="shared" si="5"/>
        <v>0</v>
      </c>
      <c r="K28" s="39">
        <f t="shared" si="6"/>
        <v>0</v>
      </c>
      <c r="L28" s="7">
        <f t="shared" si="7"/>
        <v>1</v>
      </c>
      <c r="M28" s="6">
        <f t="shared" si="8"/>
        <v>4949912.771465896</v>
      </c>
      <c r="N28" s="6">
        <f t="shared" si="9"/>
        <v>4949912.771465896</v>
      </c>
      <c r="O28" s="6">
        <f t="shared" si="10"/>
        <v>329994.184764393</v>
      </c>
    </row>
    <row r="29" spans="1:15" ht="13.5">
      <c r="A29" s="30">
        <v>16</v>
      </c>
      <c r="B29" s="31">
        <f t="shared" si="0"/>
        <v>329994.184764393</v>
      </c>
      <c r="C29" s="31">
        <f t="shared" si="1"/>
        <v>262535.0177803828</v>
      </c>
      <c r="D29" s="31">
        <f t="shared" si="11"/>
        <v>67459.16698401021</v>
      </c>
      <c r="E29" s="31">
        <f t="shared" si="2"/>
        <v>15927665.058382068</v>
      </c>
      <c r="F29" s="31">
        <f t="shared" si="3"/>
        <v>4072334.941617927</v>
      </c>
      <c r="G29" s="27">
        <v>16</v>
      </c>
      <c r="H29" s="37">
        <f t="shared" si="4"/>
        <v>0</v>
      </c>
      <c r="I29" s="38">
        <f>IF($C$3*$F$10/100&lt;=$F$4,IF(G29=$F$5,$C$3*$F$10/100,0),IF(G29&lt;=$F$5,IF(G29=$F$5,$F$4,IF($C$3*$F$10/100-SUM(I30:I49)&lt;$F$4,$C$3*$F$10/100-SUM(I30:I49),$F$4)),0))</f>
        <v>0</v>
      </c>
      <c r="J29" s="38">
        <f t="shared" si="5"/>
        <v>0</v>
      </c>
      <c r="K29" s="39">
        <f t="shared" si="6"/>
        <v>0</v>
      </c>
      <c r="L29" s="7">
        <f t="shared" si="7"/>
        <v>1</v>
      </c>
      <c r="M29" s="6">
        <f t="shared" si="8"/>
        <v>5279906.956230288</v>
      </c>
      <c r="N29" s="6">
        <f t="shared" si="9"/>
        <v>5279906.956230288</v>
      </c>
      <c r="O29" s="6">
        <f t="shared" si="10"/>
        <v>329994.184764393</v>
      </c>
    </row>
    <row r="30" spans="1:15" ht="13.5">
      <c r="A30" s="30">
        <v>17</v>
      </c>
      <c r="B30" s="31">
        <f t="shared" si="0"/>
        <v>329994.184764393</v>
      </c>
      <c r="C30" s="31">
        <f t="shared" si="1"/>
        <v>263628.9136878011</v>
      </c>
      <c r="D30" s="31">
        <f t="shared" si="11"/>
        <v>66365.27107659195</v>
      </c>
      <c r="E30" s="31">
        <f t="shared" si="2"/>
        <v>15664036.144694267</v>
      </c>
      <c r="F30" s="31">
        <f t="shared" si="3"/>
        <v>4335963.8553057285</v>
      </c>
      <c r="G30" s="27">
        <v>17</v>
      </c>
      <c r="H30" s="37">
        <f t="shared" si="4"/>
        <v>0</v>
      </c>
      <c r="I30" s="38">
        <f>IF($C$3*$F$10/100&lt;=$F$4,IF(G30=$F$5,$C$3*$F$10/100,0),IF(G30&lt;=$F$5,IF(G30=$F$5,$F$4,IF($C$3*$F$10/100-SUM(I31:I49)&lt;$F$4,$C$3*$F$10/100-SUM(I31:I49),$F$4)),0))</f>
        <v>0</v>
      </c>
      <c r="J30" s="38">
        <f t="shared" si="5"/>
        <v>0</v>
      </c>
      <c r="K30" s="39">
        <f t="shared" si="6"/>
        <v>0</v>
      </c>
      <c r="L30" s="7">
        <f t="shared" si="7"/>
        <v>1</v>
      </c>
      <c r="M30" s="6">
        <f t="shared" si="8"/>
        <v>5609901.140994681</v>
      </c>
      <c r="N30" s="6">
        <f t="shared" si="9"/>
        <v>5609901.140994681</v>
      </c>
      <c r="O30" s="6">
        <f t="shared" si="10"/>
        <v>329994.184764393</v>
      </c>
    </row>
    <row r="31" spans="1:15" ht="13.5">
      <c r="A31" s="30">
        <v>18</v>
      </c>
      <c r="B31" s="31">
        <f t="shared" si="0"/>
        <v>329994.184764393</v>
      </c>
      <c r="C31" s="31">
        <f t="shared" si="1"/>
        <v>264727.3674948336</v>
      </c>
      <c r="D31" s="31">
        <f t="shared" si="11"/>
        <v>65266.81726955944</v>
      </c>
      <c r="E31" s="31">
        <f t="shared" si="2"/>
        <v>15399308.777199434</v>
      </c>
      <c r="F31" s="31">
        <f t="shared" si="3"/>
        <v>4600691.222800562</v>
      </c>
      <c r="G31" s="27">
        <v>18</v>
      </c>
      <c r="H31" s="37">
        <f t="shared" si="4"/>
        <v>0</v>
      </c>
      <c r="I31" s="38">
        <f>IF($C$3*$F$10/100&lt;=$F$4,IF(G31=$F$5,$C$3*$F$10/100,0),IF(G31&lt;=$F$5,IF(G31=$F$5,$F$4,IF($C$3*$F$10/100-SUM(I32:I49)&lt;$F$4,$C$3*$F$10/100-SUM(I32:I49),$F$4)),0))</f>
        <v>0</v>
      </c>
      <c r="J31" s="38">
        <f t="shared" si="5"/>
        <v>0</v>
      </c>
      <c r="K31" s="39">
        <f t="shared" si="6"/>
        <v>0</v>
      </c>
      <c r="L31" s="7">
        <f t="shared" si="7"/>
        <v>1</v>
      </c>
      <c r="M31" s="6">
        <f t="shared" si="8"/>
        <v>5939895.325759075</v>
      </c>
      <c r="N31" s="6">
        <f t="shared" si="9"/>
        <v>5939895.325759075</v>
      </c>
      <c r="O31" s="6">
        <f t="shared" si="10"/>
        <v>329994.184764393</v>
      </c>
    </row>
    <row r="32" spans="1:15" ht="13.5">
      <c r="A32" s="30">
        <v>19</v>
      </c>
      <c r="B32" s="31">
        <f t="shared" si="0"/>
        <v>329994.184764393</v>
      </c>
      <c r="C32" s="31">
        <f t="shared" si="1"/>
        <v>265830.3981927287</v>
      </c>
      <c r="D32" s="31">
        <f t="shared" si="11"/>
        <v>64163.786571664314</v>
      </c>
      <c r="E32" s="31">
        <f t="shared" si="2"/>
        <v>15133478.379006706</v>
      </c>
      <c r="F32" s="31">
        <f t="shared" si="3"/>
        <v>4866521.620993291</v>
      </c>
      <c r="G32" s="27">
        <v>19</v>
      </c>
      <c r="H32" s="37">
        <f t="shared" si="4"/>
        <v>0</v>
      </c>
      <c r="I32" s="38">
        <f>IF($C$3*$F$10/100&lt;=$F$4,IF(G32=$F$5,$C$3*$F$10/100,0),IF(G32&lt;=$F$5,IF(G32=$F$5,$F$4,IF($C$3*$F$10/100-SUM(I33:I49)&lt;$F$4,$C$3*$F$10/100-SUM(I33:I49),$F$4)),0))</f>
        <v>0</v>
      </c>
      <c r="J32" s="38">
        <f t="shared" si="5"/>
        <v>0</v>
      </c>
      <c r="K32" s="39">
        <f t="shared" si="6"/>
        <v>0</v>
      </c>
      <c r="L32" s="7">
        <f t="shared" si="7"/>
        <v>1</v>
      </c>
      <c r="M32" s="6">
        <f t="shared" si="8"/>
        <v>6269889.510523467</v>
      </c>
      <c r="N32" s="6">
        <f t="shared" si="9"/>
        <v>6269889.510523467</v>
      </c>
      <c r="O32" s="6">
        <f t="shared" si="10"/>
        <v>329994.184764393</v>
      </c>
    </row>
    <row r="33" spans="1:15" ht="13.5">
      <c r="A33" s="30">
        <v>20</v>
      </c>
      <c r="B33" s="31">
        <f t="shared" si="0"/>
        <v>329994.184764393</v>
      </c>
      <c r="C33" s="31">
        <f t="shared" si="1"/>
        <v>266938.0248518651</v>
      </c>
      <c r="D33" s="31">
        <f t="shared" si="11"/>
        <v>63056.159912527946</v>
      </c>
      <c r="E33" s="31">
        <f t="shared" si="2"/>
        <v>14866540.354154842</v>
      </c>
      <c r="F33" s="31">
        <f t="shared" si="3"/>
        <v>5133459.645845156</v>
      </c>
      <c r="G33" s="27">
        <v>20</v>
      </c>
      <c r="H33" s="37">
        <f t="shared" si="4"/>
        <v>0</v>
      </c>
      <c r="I33" s="38">
        <f>IF($C$3*$F$10/100&lt;=$F$4,IF(G33=$F$5,$C$3*$F$10/100,0),IF(G33&lt;=$F$5,IF(G33=$F$5,$F$4,IF($C$3*$F$10/100-SUM(I34:I49)&lt;$F$4,$C$3*$F$10/100-SUM(I34:I49),$F$4)),0))</f>
        <v>0</v>
      </c>
      <c r="J33" s="38">
        <f t="shared" si="5"/>
        <v>0</v>
      </c>
      <c r="K33" s="39">
        <f t="shared" si="6"/>
        <v>0</v>
      </c>
      <c r="L33" s="7">
        <f t="shared" si="7"/>
        <v>1</v>
      </c>
      <c r="M33" s="6">
        <f t="shared" si="8"/>
        <v>6599883.695287861</v>
      </c>
      <c r="N33" s="6">
        <f t="shared" si="9"/>
        <v>6599883.695287861</v>
      </c>
      <c r="O33" s="6">
        <f t="shared" si="10"/>
        <v>329994.184764393</v>
      </c>
    </row>
    <row r="34" spans="1:15" ht="13.5">
      <c r="A34" s="30">
        <v>21</v>
      </c>
      <c r="B34" s="31">
        <f t="shared" si="0"/>
        <v>329994.184764393</v>
      </c>
      <c r="C34" s="31">
        <f t="shared" si="1"/>
        <v>268050.26662208117</v>
      </c>
      <c r="D34" s="31">
        <f t="shared" si="11"/>
        <v>61943.91814231185</v>
      </c>
      <c r="E34" s="31">
        <f t="shared" si="2"/>
        <v>14598490.08753276</v>
      </c>
      <c r="F34" s="31">
        <f t="shared" si="3"/>
        <v>5401509.912467238</v>
      </c>
      <c r="G34" s="27">
        <v>21</v>
      </c>
      <c r="H34" s="37">
        <f t="shared" si="4"/>
        <v>0</v>
      </c>
      <c r="I34" s="38">
        <f>IF($C$3*$F$10/100&lt;=$F$4,IF(G34=$F$5,$C$3*$F$10/100,0),IF(G34&lt;=$F$5,IF(G34=$F$5,$F$4,IF($C$3*$F$10/100-SUM(I35:I49)&lt;$F$4,$C$3*$F$10/100-SUM(I35:I49),$F$4)),0))</f>
        <v>0</v>
      </c>
      <c r="J34" s="38">
        <f t="shared" si="5"/>
        <v>0</v>
      </c>
      <c r="K34" s="39">
        <f t="shared" si="6"/>
        <v>0</v>
      </c>
      <c r="L34" s="7">
        <f t="shared" si="7"/>
        <v>1</v>
      </c>
      <c r="M34" s="6">
        <f t="shared" si="8"/>
        <v>6929877.880052254</v>
      </c>
      <c r="N34" s="6">
        <f t="shared" si="9"/>
        <v>6929877.880052254</v>
      </c>
      <c r="O34" s="6">
        <f t="shared" si="10"/>
        <v>329994.184764393</v>
      </c>
    </row>
    <row r="35" spans="1:15" ht="13.5">
      <c r="A35" s="30">
        <v>22</v>
      </c>
      <c r="B35" s="31">
        <f t="shared" si="0"/>
        <v>329994.184764393</v>
      </c>
      <c r="C35" s="31">
        <f t="shared" si="1"/>
        <v>269167.1427330065</v>
      </c>
      <c r="D35" s="31">
        <f t="shared" si="11"/>
        <v>60827.04203138651</v>
      </c>
      <c r="E35" s="31">
        <f t="shared" si="2"/>
        <v>14329322.944799755</v>
      </c>
      <c r="F35" s="31">
        <f t="shared" si="3"/>
        <v>5670677.055200244</v>
      </c>
      <c r="G35" s="27">
        <v>22</v>
      </c>
      <c r="H35" s="37">
        <f t="shared" si="4"/>
        <v>0</v>
      </c>
      <c r="I35" s="38">
        <f>IF($C$3*$F$10/100&lt;=$F$4,IF(G35=$F$5,$C$3*$F$10/100,0),IF(G35&lt;=$F$5,IF(G35=$F$5,$F$4,IF($C$3*$F$10/100-SUM(I36:I49)&lt;$F$4,$C$3*$F$10/100-SUM(I36:I49),$F$4)),0))</f>
        <v>0</v>
      </c>
      <c r="J35" s="38">
        <f t="shared" si="5"/>
        <v>0</v>
      </c>
      <c r="K35" s="39">
        <f t="shared" si="6"/>
        <v>0</v>
      </c>
      <c r="L35" s="7">
        <f t="shared" si="7"/>
        <v>1</v>
      </c>
      <c r="M35" s="6">
        <f t="shared" si="8"/>
        <v>7259872.064816646</v>
      </c>
      <c r="N35" s="6">
        <f t="shared" si="9"/>
        <v>7259872.064816646</v>
      </c>
      <c r="O35" s="6">
        <f t="shared" si="10"/>
        <v>329994.184764393</v>
      </c>
    </row>
    <row r="36" spans="1:15" ht="13.5">
      <c r="A36" s="30">
        <v>23</v>
      </c>
      <c r="B36" s="31">
        <f t="shared" si="0"/>
        <v>329994.184764393</v>
      </c>
      <c r="C36" s="31">
        <f t="shared" si="1"/>
        <v>270288.67249439406</v>
      </c>
      <c r="D36" s="31">
        <f t="shared" si="11"/>
        <v>59705.51226999897</v>
      </c>
      <c r="E36" s="31">
        <f t="shared" si="2"/>
        <v>14059034.27230536</v>
      </c>
      <c r="F36" s="31">
        <f t="shared" si="3"/>
        <v>5940965.727694638</v>
      </c>
      <c r="G36" s="27">
        <v>23</v>
      </c>
      <c r="H36" s="37">
        <f t="shared" si="4"/>
        <v>0</v>
      </c>
      <c r="I36" s="38">
        <f>IF($C$3*$F$10/100&lt;=$F$4,IF(G36=$F$5,$C$3*$F$10/100,0),IF(G36&lt;=$F$5,IF(G36=$F$5,$F$4,IF($C$3*$F$10/100-SUM(I37:I49)&lt;$F$4,$C$3*$F$10/100-SUM(I37:I49),$F$4)),0))</f>
        <v>0</v>
      </c>
      <c r="J36" s="38">
        <f t="shared" si="5"/>
        <v>0</v>
      </c>
      <c r="K36" s="39">
        <f t="shared" si="6"/>
        <v>0</v>
      </c>
      <c r="L36" s="7">
        <f t="shared" si="7"/>
        <v>1</v>
      </c>
      <c r="M36" s="6">
        <f t="shared" si="8"/>
        <v>7589866.24958104</v>
      </c>
      <c r="N36" s="6">
        <f t="shared" si="9"/>
        <v>7589866.24958104</v>
      </c>
      <c r="O36" s="6">
        <f t="shared" si="10"/>
        <v>329994.184764393</v>
      </c>
    </row>
    <row r="37" spans="1:15" ht="13.5">
      <c r="A37" s="30">
        <v>24</v>
      </c>
      <c r="B37" s="31">
        <f t="shared" si="0"/>
        <v>329994.184764393</v>
      </c>
      <c r="C37" s="31">
        <f t="shared" si="1"/>
        <v>271414.875296454</v>
      </c>
      <c r="D37" s="31">
        <f t="shared" si="11"/>
        <v>58579.309467939005</v>
      </c>
      <c r="E37" s="31">
        <f t="shared" si="2"/>
        <v>13787619.397008905</v>
      </c>
      <c r="F37" s="31">
        <f t="shared" si="3"/>
        <v>6212380.602991092</v>
      </c>
      <c r="G37" s="27">
        <v>24</v>
      </c>
      <c r="H37" s="37">
        <f t="shared" si="4"/>
        <v>0</v>
      </c>
      <c r="I37" s="38">
        <f>IF($C$3*$F$10/100&lt;=$F$4,IF(G37=$F$5,$C$3*$F$10/100,0),IF(G37&lt;=$F$5,IF(G37=$F$5,$F$4,IF($C$3*$F$10/100-SUM(I38:I49)&lt;$F$4,$C$3*$F$10/100-SUM(I38:I49),$F$4)),0))</f>
        <v>0</v>
      </c>
      <c r="J37" s="38">
        <f t="shared" si="5"/>
        <v>0</v>
      </c>
      <c r="K37" s="39">
        <f t="shared" si="6"/>
        <v>0</v>
      </c>
      <c r="L37" s="7">
        <f t="shared" si="7"/>
        <v>1</v>
      </c>
      <c r="M37" s="6">
        <f t="shared" si="8"/>
        <v>7919860.434345433</v>
      </c>
      <c r="N37" s="6">
        <f t="shared" si="9"/>
        <v>7919860.434345433</v>
      </c>
      <c r="O37" s="6">
        <f t="shared" si="10"/>
        <v>329994.184764393</v>
      </c>
    </row>
    <row r="38" spans="1:15" ht="13.5">
      <c r="A38" s="30">
        <v>25</v>
      </c>
      <c r="B38" s="31">
        <f t="shared" si="0"/>
        <v>329994.184764393</v>
      </c>
      <c r="C38" s="31">
        <f t="shared" si="1"/>
        <v>272545.77061018924</v>
      </c>
      <c r="D38" s="31">
        <f t="shared" si="11"/>
        <v>57448.41415420377</v>
      </c>
      <c r="E38" s="31">
        <f t="shared" si="2"/>
        <v>13515073.626398716</v>
      </c>
      <c r="F38" s="31">
        <f t="shared" si="3"/>
        <v>6484926.373601281</v>
      </c>
      <c r="G38" s="27">
        <v>25</v>
      </c>
      <c r="H38" s="37">
        <f t="shared" si="4"/>
        <v>0</v>
      </c>
      <c r="I38" s="38">
        <f>IF($C$3*$F$10/100&lt;=$F$4,IF(G38=$F$5,$C$3*$F$10/100,0),IF(G38&lt;=$F$5,IF(G38=$F$5,$F$4,IF($C$3*$F$10/100-SUM(I39:I49)&lt;$F$4,$C$3*$F$10/100-SUM(I39:I49),$F$4)),0))</f>
        <v>0</v>
      </c>
      <c r="J38" s="38">
        <f t="shared" si="5"/>
        <v>0</v>
      </c>
      <c r="K38" s="39">
        <f t="shared" si="6"/>
        <v>0</v>
      </c>
      <c r="L38" s="7">
        <f t="shared" si="7"/>
        <v>1</v>
      </c>
      <c r="M38" s="6">
        <f t="shared" si="8"/>
        <v>8249854.619109825</v>
      </c>
      <c r="N38" s="6">
        <f t="shared" si="9"/>
        <v>8249854.619109825</v>
      </c>
      <c r="O38" s="6">
        <f t="shared" si="10"/>
        <v>329994.184764393</v>
      </c>
    </row>
    <row r="39" spans="1:15" ht="13.5">
      <c r="A39" s="30">
        <v>26</v>
      </c>
      <c r="B39" s="31">
        <f t="shared" si="0"/>
        <v>329994.184764393</v>
      </c>
      <c r="C39" s="31">
        <f t="shared" si="1"/>
        <v>273681.3779877317</v>
      </c>
      <c r="D39" s="31">
        <f t="shared" si="11"/>
        <v>56312.80677666132</v>
      </c>
      <c r="E39" s="31">
        <f t="shared" si="2"/>
        <v>13241392.248410985</v>
      </c>
      <c r="F39" s="31">
        <f t="shared" si="3"/>
        <v>6758607.751589013</v>
      </c>
      <c r="G39" s="27">
        <v>26</v>
      </c>
      <c r="H39" s="37">
        <f t="shared" si="4"/>
        <v>0</v>
      </c>
      <c r="I39" s="38">
        <f>IF($C$3*$F$10/100&lt;=$F$4,IF(G39=$F$5,$C$3*$F$10/100,0),IF(G39&lt;=$F$5,IF(G39=$F$5,$F$4,IF($C$3*$F$10/100-SUM(I40:I49)&lt;$F$4,$C$3*$F$10/100-SUM(I40:I49),$F$4)),0))</f>
        <v>0</v>
      </c>
      <c r="J39" s="38">
        <f t="shared" si="5"/>
        <v>0</v>
      </c>
      <c r="K39" s="39">
        <f t="shared" si="6"/>
        <v>0</v>
      </c>
      <c r="L39" s="7">
        <f t="shared" si="7"/>
        <v>1</v>
      </c>
      <c r="M39" s="6">
        <f t="shared" si="8"/>
        <v>8579848.803874219</v>
      </c>
      <c r="N39" s="6">
        <f t="shared" si="9"/>
        <v>8579848.803874219</v>
      </c>
      <c r="O39" s="6">
        <f t="shared" si="10"/>
        <v>329994.184764393</v>
      </c>
    </row>
    <row r="40" spans="1:15" ht="13.5">
      <c r="A40" s="30">
        <v>27</v>
      </c>
      <c r="B40" s="31">
        <f t="shared" si="0"/>
        <v>329994.184764393</v>
      </c>
      <c r="C40" s="31">
        <f t="shared" si="1"/>
        <v>274821.7170626806</v>
      </c>
      <c r="D40" s="31">
        <f t="shared" si="11"/>
        <v>55172.467701712434</v>
      </c>
      <c r="E40" s="31">
        <f t="shared" si="2"/>
        <v>12966570.531348305</v>
      </c>
      <c r="F40" s="31">
        <f t="shared" si="3"/>
        <v>7033429.468651694</v>
      </c>
      <c r="G40" s="27">
        <v>27</v>
      </c>
      <c r="H40" s="37">
        <f t="shared" si="4"/>
        <v>0</v>
      </c>
      <c r="I40" s="38">
        <f>IF($C$3*$F$10/100&lt;=$F$4,IF(G40=$F$5,$C$3*$F$10/100,0),IF(G40&lt;=$F$5,IF(G40=$F$5,$F$4,IF($C$3*$F$10/100-SUM(I41:I49)&lt;$F$4,$C$3*$F$10/100-SUM(I41:I49),$F$4)),0))</f>
        <v>0</v>
      </c>
      <c r="J40" s="38">
        <f t="shared" si="5"/>
        <v>0</v>
      </c>
      <c r="K40" s="39">
        <f t="shared" si="6"/>
        <v>0</v>
      </c>
      <c r="L40" s="7">
        <f t="shared" si="7"/>
        <v>1</v>
      </c>
      <c r="M40" s="6">
        <f t="shared" si="8"/>
        <v>8909842.988638612</v>
      </c>
      <c r="N40" s="6">
        <f t="shared" si="9"/>
        <v>8909842.988638612</v>
      </c>
      <c r="O40" s="6">
        <f t="shared" si="10"/>
        <v>329994.184764393</v>
      </c>
    </row>
    <row r="41" spans="1:15" ht="13.5">
      <c r="A41" s="30">
        <v>28</v>
      </c>
      <c r="B41" s="31">
        <f t="shared" si="0"/>
        <v>329994.184764393</v>
      </c>
      <c r="C41" s="31">
        <f t="shared" si="1"/>
        <v>275966.80755044176</v>
      </c>
      <c r="D41" s="31">
        <f t="shared" si="11"/>
        <v>54027.377213951266</v>
      </c>
      <c r="E41" s="31">
        <f t="shared" si="2"/>
        <v>12690603.723797863</v>
      </c>
      <c r="F41" s="31">
        <f t="shared" si="3"/>
        <v>7309396.276202136</v>
      </c>
      <c r="G41" s="27">
        <v>28</v>
      </c>
      <c r="H41" s="37">
        <f t="shared" si="4"/>
        <v>0</v>
      </c>
      <c r="I41" s="38">
        <f>IF($C$3*$F$10/100&lt;=$F$4,IF(G41=$F$5,$C$3*$F$10/100,0),IF(G41&lt;=$F$5,IF(G41=$F$5,$F$4,IF($C$3*$F$10/100-SUM(I42:I49)&lt;$F$4,$C$3*$F$10/100-SUM(I42:I49),$F$4)),0))</f>
        <v>0</v>
      </c>
      <c r="J41" s="38">
        <f t="shared" si="5"/>
        <v>0</v>
      </c>
      <c r="K41" s="39">
        <f t="shared" si="6"/>
        <v>0</v>
      </c>
      <c r="L41" s="7">
        <f t="shared" si="7"/>
        <v>1</v>
      </c>
      <c r="M41" s="6">
        <f t="shared" si="8"/>
        <v>9239837.173403004</v>
      </c>
      <c r="N41" s="6">
        <f t="shared" si="9"/>
        <v>9239837.173403004</v>
      </c>
      <c r="O41" s="6">
        <f t="shared" si="10"/>
        <v>329994.184764393</v>
      </c>
    </row>
    <row r="42" spans="1:15" ht="13.5">
      <c r="A42" s="30">
        <v>29</v>
      </c>
      <c r="B42" s="31">
        <f t="shared" si="0"/>
        <v>329994.184764393</v>
      </c>
      <c r="C42" s="31">
        <f t="shared" si="1"/>
        <v>277116.6692485686</v>
      </c>
      <c r="D42" s="31">
        <f t="shared" si="11"/>
        <v>52877.51551582443</v>
      </c>
      <c r="E42" s="31">
        <f t="shared" si="2"/>
        <v>12413487.054549295</v>
      </c>
      <c r="F42" s="31">
        <f t="shared" si="3"/>
        <v>7586512.945450705</v>
      </c>
      <c r="G42" s="27">
        <v>29</v>
      </c>
      <c r="H42" s="37">
        <f t="shared" si="4"/>
        <v>0</v>
      </c>
      <c r="I42" s="38">
        <f>IF($C$3*$F$10/100&lt;=$F$4,IF(G42=$F$5,$C$3*$F$10/100,0),IF(G42&lt;=$F$5,IF(G42=$F$5,$F$4,IF($C$3*$F$10/100-SUM(I43:I49)&lt;$F$4,$C$3*$F$10/100-SUM(I43:I49),$F$4)),0))</f>
        <v>0</v>
      </c>
      <c r="J42" s="38">
        <f t="shared" si="5"/>
        <v>0</v>
      </c>
      <c r="K42" s="39">
        <f t="shared" si="6"/>
        <v>0</v>
      </c>
      <c r="L42" s="7">
        <f t="shared" si="7"/>
        <v>1</v>
      </c>
      <c r="M42" s="6">
        <f t="shared" si="8"/>
        <v>9569831.358167397</v>
      </c>
      <c r="N42" s="6">
        <f t="shared" si="9"/>
        <v>9569831.358167397</v>
      </c>
      <c r="O42" s="6">
        <f t="shared" si="10"/>
        <v>329994.184764393</v>
      </c>
    </row>
    <row r="43" spans="1:15" ht="13.5">
      <c r="A43" s="30">
        <v>30</v>
      </c>
      <c r="B43" s="31">
        <f t="shared" si="0"/>
        <v>329994.184764393</v>
      </c>
      <c r="C43" s="31">
        <f t="shared" si="1"/>
        <v>278271.3220371043</v>
      </c>
      <c r="D43" s="31">
        <f t="shared" si="11"/>
        <v>51722.86272728873</v>
      </c>
      <c r="E43" s="31">
        <f t="shared" si="2"/>
        <v>12135215.732512191</v>
      </c>
      <c r="F43" s="31">
        <f t="shared" si="3"/>
        <v>7864784.267487809</v>
      </c>
      <c r="G43" s="27">
        <v>30</v>
      </c>
      <c r="H43" s="37">
        <f t="shared" si="4"/>
        <v>0</v>
      </c>
      <c r="I43" s="38">
        <f>IF($C$3*$F$10/100&lt;=$F$4,IF(G43=$F$5,$C$3*$F$10/100,0),IF(G43&lt;=$F$5,IF(G43=$F$5,$F$4,IF($C$3*$F$10/100-SUM(I44:I49)&lt;$F$4,$C$3*$F$10/100-SUM(I44:I49),$F$4)),0))</f>
        <v>0</v>
      </c>
      <c r="J43" s="38">
        <f t="shared" si="5"/>
        <v>0</v>
      </c>
      <c r="K43" s="39">
        <f t="shared" si="6"/>
        <v>0</v>
      </c>
      <c r="L43" s="7">
        <f t="shared" si="7"/>
        <v>1</v>
      </c>
      <c r="M43" s="6">
        <f t="shared" si="8"/>
        <v>9899825.542931791</v>
      </c>
      <c r="N43" s="6">
        <f t="shared" si="9"/>
        <v>9899825.542931791</v>
      </c>
      <c r="O43" s="6">
        <f t="shared" si="10"/>
        <v>329994.184764393</v>
      </c>
    </row>
    <row r="44" spans="1:15" ht="13.5">
      <c r="A44" s="30">
        <v>31</v>
      </c>
      <c r="B44" s="31">
        <f t="shared" si="0"/>
        <v>329994.184764393</v>
      </c>
      <c r="C44" s="31">
        <f t="shared" si="1"/>
        <v>279430.7858789256</v>
      </c>
      <c r="D44" s="31">
        <f t="shared" si="11"/>
        <v>50563.39888546746</v>
      </c>
      <c r="E44" s="31">
        <f t="shared" si="2"/>
        <v>11855784.946633264</v>
      </c>
      <c r="F44" s="31">
        <f t="shared" si="3"/>
        <v>8144215.053366735</v>
      </c>
      <c r="G44" s="27">
        <v>31</v>
      </c>
      <c r="H44" s="37">
        <f t="shared" si="4"/>
        <v>0</v>
      </c>
      <c r="I44" s="38">
        <f>IF($C$3*$F$10/100&lt;=$F$4,IF(G44=$F$5,$C$3*$F$10/100,0),IF(G44&lt;=$F$5,IF(G44=$F$5,$F$4,IF($C$3*$F$10/100-SUM(I45:I49)&lt;$F$4,$C$3*$F$10/100-SUM(I45:I49),$F$4)),0))</f>
        <v>0</v>
      </c>
      <c r="J44" s="38">
        <f t="shared" si="5"/>
        <v>0</v>
      </c>
      <c r="K44" s="39">
        <f t="shared" si="6"/>
        <v>0</v>
      </c>
      <c r="L44" s="7">
        <f t="shared" si="7"/>
        <v>1</v>
      </c>
      <c r="M44" s="6">
        <f t="shared" si="8"/>
        <v>10229819.727696184</v>
      </c>
      <c r="N44" s="6">
        <f t="shared" si="9"/>
        <v>10229819.727696184</v>
      </c>
      <c r="O44" s="6">
        <f t="shared" si="10"/>
        <v>329994.184764393</v>
      </c>
    </row>
    <row r="45" spans="1:15" ht="13.5">
      <c r="A45" s="30">
        <v>32</v>
      </c>
      <c r="B45" s="31">
        <f t="shared" si="0"/>
        <v>329994.184764393</v>
      </c>
      <c r="C45" s="31">
        <f t="shared" si="1"/>
        <v>280595.08082008775</v>
      </c>
      <c r="D45" s="31">
        <f t="shared" si="11"/>
        <v>49399.103944305265</v>
      </c>
      <c r="E45" s="31">
        <f t="shared" si="2"/>
        <v>11575189.865813177</v>
      </c>
      <c r="F45" s="31">
        <f t="shared" si="3"/>
        <v>8424810.134186823</v>
      </c>
      <c r="G45" s="27">
        <v>32</v>
      </c>
      <c r="H45" s="37">
        <f t="shared" si="4"/>
        <v>0</v>
      </c>
      <c r="I45" s="38">
        <f>IF($C$3*$F$10/100&lt;=$F$4,IF(G45=$F$5,$C$3*$F$10/100,0),IF(G45&lt;=$F$5,IF(G45=$F$5,$F$4,IF($C$3*$F$10/100-SUM(I46:I49)&lt;$F$4,$C$3*$F$10/100-SUM(I46:I49),$F$4)),0))</f>
        <v>0</v>
      </c>
      <c r="J45" s="38">
        <f t="shared" si="5"/>
        <v>0</v>
      </c>
      <c r="K45" s="39">
        <f t="shared" si="6"/>
        <v>0</v>
      </c>
      <c r="L45" s="7">
        <f t="shared" si="7"/>
        <v>1</v>
      </c>
      <c r="M45" s="6">
        <f t="shared" si="8"/>
        <v>10559813.912460577</v>
      </c>
      <c r="N45" s="6">
        <f t="shared" si="9"/>
        <v>10559813.912460577</v>
      </c>
      <c r="O45" s="6">
        <f t="shared" si="10"/>
        <v>329994.184764393</v>
      </c>
    </row>
    <row r="46" spans="1:15" ht="13.5">
      <c r="A46" s="30">
        <v>33</v>
      </c>
      <c r="B46" s="31">
        <f aca="true" t="shared" si="12" ref="B46:B73">IF(A46&gt;$C$5,0,$C$6)</f>
        <v>329994.184764393</v>
      </c>
      <c r="C46" s="31">
        <f aca="true" t="shared" si="13" ref="C46:C73">B46-D46</f>
        <v>281764.2269901715</v>
      </c>
      <c r="D46" s="31">
        <f t="shared" si="11"/>
        <v>48229.95777422158</v>
      </c>
      <c r="E46" s="31">
        <f aca="true" t="shared" si="14" ref="E46:E73">IF(A46=$C$5,0,E45-C46)</f>
        <v>11293425.638823006</v>
      </c>
      <c r="F46" s="31">
        <f aca="true" t="shared" si="15" ref="F46:F73">IF(A46&gt;$C$5,0,F45+C46)</f>
        <v>8706574.361176994</v>
      </c>
      <c r="G46" s="27">
        <v>33</v>
      </c>
      <c r="H46" s="37">
        <f t="shared" si="4"/>
        <v>0</v>
      </c>
      <c r="I46" s="38">
        <f>IF($C$3*$F$10/100&lt;=$F$4,IF(G46=$F$5,$C$3*$F$10/100,0),IF(G46&lt;=$F$5,IF(G46=$F$5,$F$4,IF($C$3*$F$10/100-SUM(I47:I49)&lt;$F$4,$C$3*$F$10/100-SUM(I47:I49),$F$4)),0))</f>
        <v>0</v>
      </c>
      <c r="J46" s="38">
        <f t="shared" si="5"/>
        <v>0</v>
      </c>
      <c r="K46" s="39">
        <f t="shared" si="6"/>
        <v>0</v>
      </c>
      <c r="L46" s="7">
        <f t="shared" si="7"/>
        <v>1</v>
      </c>
      <c r="M46" s="6">
        <f t="shared" si="8"/>
        <v>10889808.09722497</v>
      </c>
      <c r="N46" s="6">
        <f t="shared" si="9"/>
        <v>10889808.09722497</v>
      </c>
      <c r="O46" s="6">
        <f t="shared" si="10"/>
        <v>329994.184764393</v>
      </c>
    </row>
    <row r="47" spans="1:15" ht="13.5">
      <c r="A47" s="30">
        <v>34</v>
      </c>
      <c r="B47" s="31">
        <f t="shared" si="12"/>
        <v>329994.184764393</v>
      </c>
      <c r="C47" s="31">
        <f t="shared" si="13"/>
        <v>282938.2446026305</v>
      </c>
      <c r="D47" s="31">
        <f aca="true" t="shared" si="16" ref="D47:D73">E46*$C$4/1200</f>
        <v>47055.940161762526</v>
      </c>
      <c r="E47" s="31">
        <f t="shared" si="14"/>
        <v>11010487.394220376</v>
      </c>
      <c r="F47" s="31">
        <f t="shared" si="15"/>
        <v>8989512.605779624</v>
      </c>
      <c r="G47" s="27">
        <v>34</v>
      </c>
      <c r="H47" s="37">
        <f t="shared" si="4"/>
        <v>0</v>
      </c>
      <c r="I47" s="38">
        <f>IF($C$3*$F$10/100&lt;=$F$4,IF(G47=$F$5,$C$3*$F$10/100,0),IF(G47&lt;=$F$5,IF(G47=$F$5,$F$4,IF($C$3*$F$10/100-SUM(I48:I49)&lt;$F$4,$C$3*$F$10/100-SUM(I48:I49),$F$4)),0))</f>
        <v>0</v>
      </c>
      <c r="J47" s="38">
        <f t="shared" si="5"/>
        <v>0</v>
      </c>
      <c r="K47" s="39">
        <f t="shared" si="6"/>
        <v>0</v>
      </c>
      <c r="L47" s="7">
        <f t="shared" si="7"/>
        <v>1</v>
      </c>
      <c r="M47" s="6">
        <f t="shared" si="8"/>
        <v>11219802.281989362</v>
      </c>
      <c r="N47" s="6">
        <f t="shared" si="9"/>
        <v>11219802.281989362</v>
      </c>
      <c r="O47" s="6">
        <f t="shared" si="10"/>
        <v>329994.184764393</v>
      </c>
    </row>
    <row r="48" spans="1:15" ht="13.5">
      <c r="A48" s="30">
        <v>35</v>
      </c>
      <c r="B48" s="31">
        <f t="shared" si="12"/>
        <v>329994.184764393</v>
      </c>
      <c r="C48" s="31">
        <f t="shared" si="13"/>
        <v>284117.15395514143</v>
      </c>
      <c r="D48" s="31">
        <f t="shared" si="16"/>
        <v>45877.03080925157</v>
      </c>
      <c r="E48" s="31">
        <f t="shared" si="14"/>
        <v>10726370.240265235</v>
      </c>
      <c r="F48" s="31">
        <f t="shared" si="15"/>
        <v>9273629.759734765</v>
      </c>
      <c r="G48" s="27">
        <v>35</v>
      </c>
      <c r="H48" s="37">
        <f t="shared" si="4"/>
        <v>0</v>
      </c>
      <c r="I48" s="38">
        <f>IF($C$3*$F$10/100&lt;=$F$4,IF(G48=$F$5,$C$3*$F$10/100,0),IF(G48&lt;=$F$5,IF(G48=$F$5,$F$4,IF($C$3*$F$10/100-SUM(I49:I49)&lt;$F$4,$C$3*$F$10/100-SUM(I49:I49),$F$4)),0))</f>
        <v>0</v>
      </c>
      <c r="J48" s="38">
        <f t="shared" si="5"/>
        <v>0</v>
      </c>
      <c r="K48" s="39">
        <f t="shared" si="6"/>
        <v>0</v>
      </c>
      <c r="L48" s="7">
        <f t="shared" si="7"/>
        <v>1</v>
      </c>
      <c r="M48" s="6">
        <f t="shared" si="8"/>
        <v>11549796.466753757</v>
      </c>
      <c r="N48" s="6">
        <f t="shared" si="9"/>
        <v>11549796.466753757</v>
      </c>
      <c r="O48" s="6">
        <f t="shared" si="10"/>
        <v>329994.184764393</v>
      </c>
    </row>
    <row r="49" spans="1:15" ht="13.5">
      <c r="A49" s="30">
        <v>36</v>
      </c>
      <c r="B49" s="31">
        <f t="shared" si="12"/>
        <v>329994.184764393</v>
      </c>
      <c r="C49" s="31">
        <f t="shared" si="13"/>
        <v>285300.97542995453</v>
      </c>
      <c r="D49" s="31">
        <f t="shared" si="16"/>
        <v>44693.20933443848</v>
      </c>
      <c r="E49" s="31">
        <f t="shared" si="14"/>
        <v>10441069.264835281</v>
      </c>
      <c r="F49" s="31">
        <f t="shared" si="15"/>
        <v>9558930.735164719</v>
      </c>
      <c r="G49" s="27">
        <v>36</v>
      </c>
      <c r="H49" s="37">
        <f t="shared" si="4"/>
        <v>0</v>
      </c>
      <c r="I49" s="38">
        <f>IF($C$3*$F$10/100&lt;=$F$4,IF(G49=$F$5,$C$3*$F$10/100,0),IF(G49&lt;=$F$5,IF(G49=$F$5,$F$4,IF($C$3*$F$10/100-SUM(#REF!)&lt;$F$4,$C$3*$F$10/100-SUM(#REF!),$F$4)),0))</f>
        <v>0</v>
      </c>
      <c r="J49" s="38">
        <f t="shared" si="5"/>
        <v>0</v>
      </c>
      <c r="K49" s="39">
        <f t="shared" si="6"/>
        <v>0</v>
      </c>
      <c r="L49" s="7">
        <f t="shared" si="7"/>
        <v>1</v>
      </c>
      <c r="M49" s="6">
        <f t="shared" si="8"/>
        <v>11879790.65151815</v>
      </c>
      <c r="N49" s="6">
        <f t="shared" si="9"/>
        <v>11879790.65151815</v>
      </c>
      <c r="O49" s="6">
        <f t="shared" si="10"/>
        <v>329994.184764393</v>
      </c>
    </row>
    <row r="50" spans="1:6" ht="13.5">
      <c r="A50" s="30">
        <v>37</v>
      </c>
      <c r="B50" s="31">
        <f t="shared" si="12"/>
        <v>329994.184764393</v>
      </c>
      <c r="C50" s="31">
        <f t="shared" si="13"/>
        <v>286489.729494246</v>
      </c>
      <c r="D50" s="31">
        <f t="shared" si="16"/>
        <v>43504.45527014701</v>
      </c>
      <c r="E50" s="31">
        <f t="shared" si="14"/>
        <v>10154579.535341036</v>
      </c>
      <c r="F50" s="31">
        <f t="shared" si="15"/>
        <v>9845420.464658964</v>
      </c>
    </row>
    <row r="51" spans="1:6" ht="13.5">
      <c r="A51" s="30">
        <v>38</v>
      </c>
      <c r="B51" s="31">
        <f t="shared" si="12"/>
        <v>329994.184764393</v>
      </c>
      <c r="C51" s="31">
        <f t="shared" si="13"/>
        <v>287683.436700472</v>
      </c>
      <c r="D51" s="31">
        <f t="shared" si="16"/>
        <v>42310.74806392098</v>
      </c>
      <c r="E51" s="31">
        <f t="shared" si="14"/>
        <v>9866896.098640563</v>
      </c>
      <c r="F51" s="31">
        <f t="shared" si="15"/>
        <v>10133103.901359437</v>
      </c>
    </row>
    <row r="52" spans="1:6" ht="13.5">
      <c r="A52" s="30">
        <v>39</v>
      </c>
      <c r="B52" s="31">
        <f t="shared" si="12"/>
        <v>329994.184764393</v>
      </c>
      <c r="C52" s="31">
        <f t="shared" si="13"/>
        <v>288882.117686724</v>
      </c>
      <c r="D52" s="31">
        <f t="shared" si="16"/>
        <v>41112.06707766901</v>
      </c>
      <c r="E52" s="31">
        <f t="shared" si="14"/>
        <v>9578013.980953839</v>
      </c>
      <c r="F52" s="31">
        <f t="shared" si="15"/>
        <v>10421986.019046161</v>
      </c>
    </row>
    <row r="53" spans="1:6" ht="13.5">
      <c r="A53" s="30">
        <v>40</v>
      </c>
      <c r="B53" s="31">
        <f t="shared" si="12"/>
        <v>329994.184764393</v>
      </c>
      <c r="C53" s="31">
        <f t="shared" si="13"/>
        <v>290085.79317708535</v>
      </c>
      <c r="D53" s="31">
        <f t="shared" si="16"/>
        <v>39908.39158730766</v>
      </c>
      <c r="E53" s="31">
        <f t="shared" si="14"/>
        <v>9287928.187776754</v>
      </c>
      <c r="F53" s="31">
        <f t="shared" si="15"/>
        <v>10712071.812223246</v>
      </c>
    </row>
    <row r="54" spans="1:6" ht="13.5">
      <c r="A54" s="30">
        <v>41</v>
      </c>
      <c r="B54" s="31">
        <f t="shared" si="12"/>
        <v>329994.184764393</v>
      </c>
      <c r="C54" s="31">
        <f t="shared" si="13"/>
        <v>291294.4839819899</v>
      </c>
      <c r="D54" s="31">
        <f t="shared" si="16"/>
        <v>38699.70078240314</v>
      </c>
      <c r="E54" s="31">
        <f t="shared" si="14"/>
        <v>8996633.703794764</v>
      </c>
      <c r="F54" s="31">
        <f t="shared" si="15"/>
        <v>11003366.296205236</v>
      </c>
    </row>
    <row r="55" spans="1:6" ht="13.5">
      <c r="A55" s="30">
        <v>42</v>
      </c>
      <c r="B55" s="31">
        <f t="shared" si="12"/>
        <v>329994.184764393</v>
      </c>
      <c r="C55" s="31">
        <f t="shared" si="13"/>
        <v>292508.2109985815</v>
      </c>
      <c r="D55" s="31">
        <f t="shared" si="16"/>
        <v>37485.97376581152</v>
      </c>
      <c r="E55" s="31">
        <f t="shared" si="14"/>
        <v>8704125.492796183</v>
      </c>
      <c r="F55" s="31">
        <f t="shared" si="15"/>
        <v>11295874.507203817</v>
      </c>
    </row>
    <row r="56" spans="1:6" ht="13.5">
      <c r="A56" s="30">
        <v>43</v>
      </c>
      <c r="B56" s="31">
        <f t="shared" si="12"/>
        <v>329994.184764393</v>
      </c>
      <c r="C56" s="31">
        <f t="shared" si="13"/>
        <v>293726.9952110756</v>
      </c>
      <c r="D56" s="31">
        <f t="shared" si="16"/>
        <v>36267.189553317425</v>
      </c>
      <c r="E56" s="31">
        <f t="shared" si="14"/>
        <v>8410398.497585107</v>
      </c>
      <c r="F56" s="31">
        <f t="shared" si="15"/>
        <v>11589601.502414893</v>
      </c>
    </row>
    <row r="57" spans="1:6" ht="13.5">
      <c r="A57" s="30">
        <v>44</v>
      </c>
      <c r="B57" s="31">
        <f t="shared" si="12"/>
        <v>329994.184764393</v>
      </c>
      <c r="C57" s="31">
        <f t="shared" si="13"/>
        <v>294950.85769112175</v>
      </c>
      <c r="D57" s="31">
        <f t="shared" si="16"/>
        <v>35043.32707327128</v>
      </c>
      <c r="E57" s="31">
        <f t="shared" si="14"/>
        <v>8115447.639893984</v>
      </c>
      <c r="F57" s="31">
        <f t="shared" si="15"/>
        <v>11884552.360106016</v>
      </c>
    </row>
    <row r="58" spans="1:6" ht="13.5">
      <c r="A58" s="30">
        <v>45</v>
      </c>
      <c r="B58" s="31">
        <f t="shared" si="12"/>
        <v>329994.184764393</v>
      </c>
      <c r="C58" s="31">
        <f t="shared" si="13"/>
        <v>296179.8195981681</v>
      </c>
      <c r="D58" s="31">
        <f t="shared" si="16"/>
        <v>33814.36516622494</v>
      </c>
      <c r="E58" s="31">
        <f t="shared" si="14"/>
        <v>7819267.820295816</v>
      </c>
      <c r="F58" s="31">
        <f t="shared" si="15"/>
        <v>12180732.179704184</v>
      </c>
    </row>
    <row r="59" spans="1:6" ht="13.5">
      <c r="A59" s="30">
        <v>46</v>
      </c>
      <c r="B59" s="31">
        <f t="shared" si="12"/>
        <v>329994.184764393</v>
      </c>
      <c r="C59" s="31">
        <f t="shared" si="13"/>
        <v>297413.9021798271</v>
      </c>
      <c r="D59" s="31">
        <f t="shared" si="16"/>
        <v>32580.282584565903</v>
      </c>
      <c r="E59" s="31">
        <f t="shared" si="14"/>
        <v>7521853.918115989</v>
      </c>
      <c r="F59" s="31">
        <f t="shared" si="15"/>
        <v>12478146.081884012</v>
      </c>
    </row>
    <row r="60" spans="1:6" ht="13.5">
      <c r="A60" s="30">
        <v>47</v>
      </c>
      <c r="B60" s="31">
        <f t="shared" si="12"/>
        <v>329994.184764393</v>
      </c>
      <c r="C60" s="31">
        <f t="shared" si="13"/>
        <v>298653.12677224306</v>
      </c>
      <c r="D60" s="31">
        <f t="shared" si="16"/>
        <v>31341.05799214996</v>
      </c>
      <c r="E60" s="31">
        <f t="shared" si="14"/>
        <v>7223200.791343747</v>
      </c>
      <c r="F60" s="31">
        <f t="shared" si="15"/>
        <v>12776799.208656255</v>
      </c>
    </row>
    <row r="61" spans="1:6" ht="13.5">
      <c r="A61" s="30">
        <v>48</v>
      </c>
      <c r="B61" s="31">
        <f t="shared" si="12"/>
        <v>329994.184764393</v>
      </c>
      <c r="C61" s="31">
        <f t="shared" si="13"/>
        <v>299897.5148004607</v>
      </c>
      <c r="D61" s="31">
        <f t="shared" si="16"/>
        <v>30096.66996393228</v>
      </c>
      <c r="E61" s="31">
        <f t="shared" si="14"/>
        <v>6923303.276543286</v>
      </c>
      <c r="F61" s="31">
        <f t="shared" si="15"/>
        <v>13076696.723456716</v>
      </c>
    </row>
    <row r="62" spans="1:6" ht="13.5">
      <c r="A62" s="30">
        <v>49</v>
      </c>
      <c r="B62" s="31">
        <f t="shared" si="12"/>
        <v>329994.184764393</v>
      </c>
      <c r="C62" s="31">
        <f t="shared" si="13"/>
        <v>301147.087778796</v>
      </c>
      <c r="D62" s="31">
        <f t="shared" si="16"/>
        <v>28847.096985597025</v>
      </c>
      <c r="E62" s="31">
        <f t="shared" si="14"/>
        <v>6622156.18876449</v>
      </c>
      <c r="F62" s="31">
        <f t="shared" si="15"/>
        <v>13377843.811235512</v>
      </c>
    </row>
    <row r="63" spans="1:6" ht="13.5">
      <c r="A63" s="30">
        <v>50</v>
      </c>
      <c r="B63" s="31">
        <f t="shared" si="12"/>
        <v>329994.184764393</v>
      </c>
      <c r="C63" s="31">
        <f t="shared" si="13"/>
        <v>302401.86731120764</v>
      </c>
      <c r="D63" s="31">
        <f t="shared" si="16"/>
        <v>27592.317453185377</v>
      </c>
      <c r="E63" s="31">
        <f t="shared" si="14"/>
        <v>6319754.321453283</v>
      </c>
      <c r="F63" s="31">
        <f t="shared" si="15"/>
        <v>13680245.67854672</v>
      </c>
    </row>
    <row r="64" spans="1:6" ht="13.5">
      <c r="A64" s="30">
        <v>51</v>
      </c>
      <c r="B64" s="31">
        <f t="shared" si="12"/>
        <v>329994.184764393</v>
      </c>
      <c r="C64" s="31">
        <f t="shared" si="13"/>
        <v>303661.875091671</v>
      </c>
      <c r="D64" s="31">
        <f t="shared" si="16"/>
        <v>26332.30967272201</v>
      </c>
      <c r="E64" s="31">
        <f t="shared" si="14"/>
        <v>6016092.446361612</v>
      </c>
      <c r="F64" s="31">
        <f t="shared" si="15"/>
        <v>13983907.553638391</v>
      </c>
    </row>
    <row r="65" spans="1:6" ht="13.5">
      <c r="A65" s="30">
        <v>52</v>
      </c>
      <c r="B65" s="31">
        <f t="shared" si="12"/>
        <v>329994.184764393</v>
      </c>
      <c r="C65" s="31">
        <f t="shared" si="13"/>
        <v>304927.132904553</v>
      </c>
      <c r="D65" s="31">
        <f t="shared" si="16"/>
        <v>25067.05185984005</v>
      </c>
      <c r="E65" s="31">
        <f t="shared" si="14"/>
        <v>5711165.313457059</v>
      </c>
      <c r="F65" s="31">
        <f t="shared" si="15"/>
        <v>14288834.686542945</v>
      </c>
    </row>
    <row r="66" spans="1:6" ht="13.5">
      <c r="A66" s="30">
        <v>53</v>
      </c>
      <c r="B66" s="31">
        <f t="shared" si="12"/>
        <v>329994.184764393</v>
      </c>
      <c r="C66" s="31">
        <f t="shared" si="13"/>
        <v>306197.6626249886</v>
      </c>
      <c r="D66" s="31">
        <f t="shared" si="16"/>
        <v>23796.52213940441</v>
      </c>
      <c r="E66" s="31">
        <f t="shared" si="14"/>
        <v>5404967.65083207</v>
      </c>
      <c r="F66" s="31">
        <f t="shared" si="15"/>
        <v>14595032.349167934</v>
      </c>
    </row>
    <row r="67" spans="1:6" ht="13.5">
      <c r="A67" s="30">
        <v>54</v>
      </c>
      <c r="B67" s="31">
        <f t="shared" si="12"/>
        <v>329994.184764393</v>
      </c>
      <c r="C67" s="31">
        <f t="shared" si="13"/>
        <v>307473.4862192594</v>
      </c>
      <c r="D67" s="31">
        <f t="shared" si="16"/>
        <v>22520.698545133626</v>
      </c>
      <c r="E67" s="31">
        <f t="shared" si="14"/>
        <v>5097494.164612811</v>
      </c>
      <c r="F67" s="31">
        <f t="shared" si="15"/>
        <v>14902505.835387193</v>
      </c>
    </row>
    <row r="68" spans="1:6" ht="13.5">
      <c r="A68" s="30">
        <v>55</v>
      </c>
      <c r="B68" s="31">
        <f t="shared" si="12"/>
        <v>329994.184764393</v>
      </c>
      <c r="C68" s="31">
        <f t="shared" si="13"/>
        <v>308754.62574517296</v>
      </c>
      <c r="D68" s="31">
        <f t="shared" si="16"/>
        <v>21239.559019220047</v>
      </c>
      <c r="E68" s="31">
        <f t="shared" si="14"/>
        <v>4788739.538867638</v>
      </c>
      <c r="F68" s="31">
        <f t="shared" si="15"/>
        <v>15211260.461132366</v>
      </c>
    </row>
    <row r="69" spans="1:6" ht="13.5">
      <c r="A69" s="30">
        <v>56</v>
      </c>
      <c r="B69" s="31">
        <f t="shared" si="12"/>
        <v>329994.184764393</v>
      </c>
      <c r="C69" s="31">
        <f t="shared" si="13"/>
        <v>310041.10335244454</v>
      </c>
      <c r="D69" s="31">
        <f t="shared" si="16"/>
        <v>19953.081411948493</v>
      </c>
      <c r="E69" s="31">
        <f t="shared" si="14"/>
        <v>4478698.435515194</v>
      </c>
      <c r="F69" s="31">
        <f t="shared" si="15"/>
        <v>15521301.56448481</v>
      </c>
    </row>
    <row r="70" spans="1:6" ht="13.5">
      <c r="A70" s="30">
        <v>57</v>
      </c>
      <c r="B70" s="31">
        <f t="shared" si="12"/>
        <v>329994.184764393</v>
      </c>
      <c r="C70" s="31">
        <f t="shared" si="13"/>
        <v>311332.94128307974</v>
      </c>
      <c r="D70" s="31">
        <f t="shared" si="16"/>
        <v>18661.24348131331</v>
      </c>
      <c r="E70" s="31">
        <f t="shared" si="14"/>
        <v>4167365.4942321144</v>
      </c>
      <c r="F70" s="31">
        <f t="shared" si="15"/>
        <v>15832634.50576789</v>
      </c>
    </row>
    <row r="71" spans="1:6" ht="13.5">
      <c r="A71" s="30">
        <v>58</v>
      </c>
      <c r="B71" s="31">
        <f t="shared" si="12"/>
        <v>329994.184764393</v>
      </c>
      <c r="C71" s="31">
        <f t="shared" si="13"/>
        <v>312630.1618717592</v>
      </c>
      <c r="D71" s="31">
        <f t="shared" si="16"/>
        <v>17364.02289263381</v>
      </c>
      <c r="E71" s="31">
        <f t="shared" si="14"/>
        <v>3854735.332360355</v>
      </c>
      <c r="F71" s="31">
        <f t="shared" si="15"/>
        <v>16145264.667639649</v>
      </c>
    </row>
    <row r="72" spans="1:6" ht="13.5">
      <c r="A72" s="30">
        <v>59</v>
      </c>
      <c r="B72" s="31">
        <f t="shared" si="12"/>
        <v>329994.184764393</v>
      </c>
      <c r="C72" s="31">
        <f t="shared" si="13"/>
        <v>313932.7875462249</v>
      </c>
      <c r="D72" s="31">
        <f t="shared" si="16"/>
        <v>16061.397218168147</v>
      </c>
      <c r="E72" s="31">
        <f t="shared" si="14"/>
        <v>3540802.5448141303</v>
      </c>
      <c r="F72" s="31">
        <f t="shared" si="15"/>
        <v>16459197.455185873</v>
      </c>
    </row>
    <row r="73" spans="1:6" ht="13.5">
      <c r="A73" s="30">
        <v>60</v>
      </c>
      <c r="B73" s="31">
        <f t="shared" si="12"/>
        <v>329994.184764393</v>
      </c>
      <c r="C73" s="31">
        <f t="shared" si="13"/>
        <v>315240.8408276675</v>
      </c>
      <c r="D73" s="31">
        <f t="shared" si="16"/>
        <v>14753.343936725545</v>
      </c>
      <c r="E73" s="31">
        <f t="shared" si="14"/>
        <v>3225561.7039864627</v>
      </c>
      <c r="F73" s="31">
        <f t="shared" si="15"/>
        <v>16774438.296013542</v>
      </c>
    </row>
    <row r="74" spans="2:6" ht="13.5">
      <c r="B74" s="39">
        <f>SUM(B13:B73)</f>
        <v>19799651.085863568</v>
      </c>
      <c r="C74" s="39">
        <f>SUM(C14:C73)</f>
        <v>16774438.296013542</v>
      </c>
      <c r="D74" s="39">
        <f>SUM(D14:D73)</f>
        <v>3025212.789850044</v>
      </c>
      <c r="E74" s="39"/>
      <c r="F74" s="39"/>
    </row>
  </sheetData>
  <sheetProtection/>
  <printOptions/>
  <pageMargins left="0.550000011920929" right="0.3936111032962799" top="0.47999998927116394" bottom="0.19680555164813995" header="0.5299999713897705" footer="0.314861118793487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WINDOWS98se</dc:creator>
  <cp:keywords/>
  <dc:description/>
  <cp:lastModifiedBy>abc</cp:lastModifiedBy>
  <cp:lastPrinted>2015-11-05T06:54:25Z</cp:lastPrinted>
  <dcterms:created xsi:type="dcterms:W3CDTF">2003-02-18T06:59:24Z</dcterms:created>
  <dcterms:modified xsi:type="dcterms:W3CDTF">2021-09-10T06:15:10Z</dcterms:modified>
  <cp:category/>
  <cp:version/>
  <cp:contentType/>
  <cp:contentStatus/>
  <cp:revision>2</cp:revision>
</cp:coreProperties>
</file>